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90" yWindow="135" windowWidth="11715" windowHeight="9105"/>
  </bookViews>
  <sheets>
    <sheet name="第５７回（共通）" sheetId="1" r:id="rId1"/>
    <sheet name="入力シート１" sheetId="2" r:id="rId2"/>
    <sheet name="Sheet3" sheetId="3" r:id="rId3"/>
  </sheets>
  <definedNames>
    <definedName name="_xlnm.Print_Area" localSheetId="0">'第５７回（共通）'!$A$1:$R$47</definedName>
    <definedName name="_xlnm.Print_Area" localSheetId="1">入力シート１!$A$1:$Z$35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0" i="1" l="1"/>
  <c r="V1" i="1"/>
  <c r="X33" i="1" l="1"/>
  <c r="T34" i="1"/>
  <c r="V11" i="1" l="1"/>
  <c r="W33" i="1"/>
  <c r="W18" i="1" l="1"/>
  <c r="W21" i="1" s="1"/>
  <c r="Q26" i="1"/>
  <c r="Q25" i="1"/>
  <c r="W32" i="1" l="1"/>
  <c r="C2" i="2" l="1"/>
  <c r="C4" i="1" s="1"/>
  <c r="I4" i="2"/>
  <c r="I5" i="2"/>
  <c r="I6" i="2"/>
  <c r="I7" i="2"/>
  <c r="I8" i="2"/>
  <c r="I9" i="2"/>
  <c r="I10" i="2"/>
  <c r="I11" i="2"/>
  <c r="I12" i="2"/>
  <c r="I3" i="2"/>
  <c r="J3" i="2"/>
  <c r="K4" i="2"/>
  <c r="J4" i="2"/>
  <c r="X1" i="2"/>
  <c r="J18" i="1" s="1"/>
  <c r="Q18" i="1" s="1"/>
  <c r="W1" i="2"/>
  <c r="J16" i="1" s="1"/>
  <c r="Q16" i="1" s="1"/>
  <c r="U4" i="2"/>
  <c r="V4" i="2"/>
  <c r="U5" i="2"/>
  <c r="V5" i="2"/>
  <c r="U6" i="2"/>
  <c r="V6" i="2"/>
  <c r="U7" i="2"/>
  <c r="V7" i="2"/>
  <c r="U8" i="2"/>
  <c r="V8" i="2"/>
  <c r="U9" i="2"/>
  <c r="V9" i="2"/>
  <c r="U10" i="2"/>
  <c r="V10" i="2"/>
  <c r="U11" i="2"/>
  <c r="V11" i="2"/>
  <c r="U12" i="2"/>
  <c r="V12" i="2"/>
  <c r="V3" i="2"/>
  <c r="V1" i="2" s="1"/>
  <c r="U3" i="2"/>
  <c r="U1" i="2" s="1"/>
  <c r="S6" i="2"/>
  <c r="T5" i="2"/>
  <c r="S5" i="2"/>
  <c r="T4" i="2"/>
  <c r="S4" i="2"/>
  <c r="T6" i="2"/>
  <c r="S7" i="2"/>
  <c r="T7" i="2"/>
  <c r="S8" i="2"/>
  <c r="T8" i="2"/>
  <c r="S9" i="2"/>
  <c r="T9" i="2"/>
  <c r="S10" i="2"/>
  <c r="T10" i="2"/>
  <c r="S11" i="2"/>
  <c r="T11" i="2"/>
  <c r="S12" i="2"/>
  <c r="T12" i="2"/>
  <c r="S3" i="2"/>
  <c r="S1" i="2" s="1"/>
  <c r="T3" i="2"/>
  <c r="T1" i="2" s="1"/>
  <c r="R4" i="2"/>
  <c r="R5" i="2"/>
  <c r="R6" i="2"/>
  <c r="R7" i="2"/>
  <c r="R8" i="2"/>
  <c r="R9" i="2"/>
  <c r="R10" i="2"/>
  <c r="R11" i="2"/>
  <c r="R12" i="2"/>
  <c r="Q1" i="2"/>
  <c r="J12" i="1"/>
  <c r="Q12" i="1" s="1"/>
  <c r="P1" i="2"/>
  <c r="J13" i="1" s="1"/>
  <c r="Q13" i="1" s="1"/>
  <c r="O1" i="2"/>
  <c r="J10" i="1" s="1"/>
  <c r="Q10" i="1" s="1"/>
  <c r="N1" i="2"/>
  <c r="J11" i="1" s="1"/>
  <c r="Q11" i="1" s="1"/>
  <c r="H1" i="2"/>
  <c r="J22" i="1" s="1"/>
  <c r="Q22" i="1" s="1"/>
  <c r="Q28" i="1"/>
  <c r="Q27" i="1"/>
  <c r="R3" i="2"/>
  <c r="R1" i="2" s="1"/>
  <c r="L4" i="2"/>
  <c r="M4" i="2"/>
  <c r="J5" i="2"/>
  <c r="K5" i="2"/>
  <c r="L5" i="2"/>
  <c r="M5" i="2"/>
  <c r="J6" i="2"/>
  <c r="K6" i="2"/>
  <c r="L6" i="2"/>
  <c r="M6" i="2"/>
  <c r="J7" i="2"/>
  <c r="K7" i="2"/>
  <c r="L7" i="2"/>
  <c r="M7" i="2"/>
  <c r="J8" i="2"/>
  <c r="K8" i="2"/>
  <c r="L8" i="2"/>
  <c r="M8" i="2"/>
  <c r="J9" i="2"/>
  <c r="K9" i="2"/>
  <c r="L9" i="2"/>
  <c r="M9" i="2"/>
  <c r="J10" i="2"/>
  <c r="K10" i="2"/>
  <c r="L10" i="2"/>
  <c r="M10" i="2"/>
  <c r="J11" i="2"/>
  <c r="K11" i="2"/>
  <c r="L11" i="2"/>
  <c r="M11" i="2"/>
  <c r="J12" i="2"/>
  <c r="K12" i="2"/>
  <c r="L12" i="2"/>
  <c r="M12" i="2"/>
  <c r="M3" i="2"/>
  <c r="L3" i="2"/>
  <c r="K3" i="2"/>
  <c r="T13" i="2" l="1"/>
  <c r="Q14" i="1"/>
  <c r="Q29" i="1"/>
  <c r="J7" i="1"/>
  <c r="Q7" i="1" s="1"/>
  <c r="W8" i="1"/>
  <c r="W9" i="1" s="1"/>
  <c r="N33" i="1"/>
  <c r="Q33" i="1" s="1"/>
  <c r="W10" i="1" l="1"/>
  <c r="N34" i="1"/>
  <c r="Q34" i="1" s="1"/>
  <c r="N36" i="1" l="1"/>
  <c r="Q36" i="1" s="1"/>
  <c r="W34" i="1"/>
  <c r="W37" i="1" s="1"/>
  <c r="W38" i="1" l="1"/>
  <c r="T20" i="1" s="1"/>
  <c r="W20" i="1" s="1"/>
  <c r="X30" i="1"/>
  <c r="W22" i="1" l="1"/>
  <c r="N35" i="1" s="1"/>
  <c r="Q35" i="1" s="1"/>
  <c r="Q37" i="1" s="1"/>
  <c r="C41" i="1" s="1"/>
</calcChain>
</file>

<file path=xl/sharedStrings.xml><?xml version="1.0" encoding="utf-8"?>
<sst xmlns="http://schemas.openxmlformats.org/spreadsheetml/2006/main" count="310" uniqueCount="152">
  <si>
    <t>学校名</t>
    <rPh sb="0" eb="3">
      <t>ガッコウメイ</t>
    </rPh>
    <phoneticPr fontId="2"/>
  </si>
  <si>
    <t>①</t>
    <phoneticPr fontId="2"/>
  </si>
  <si>
    <t>参加料</t>
    <rPh sb="0" eb="3">
      <t>サンカリョウ</t>
    </rPh>
    <phoneticPr fontId="2"/>
  </si>
  <si>
    <t>参加選手実人数</t>
    <rPh sb="0" eb="2">
      <t>サンカ</t>
    </rPh>
    <rPh sb="2" eb="4">
      <t>センシュ</t>
    </rPh>
    <rPh sb="4" eb="5">
      <t>ジツ</t>
    </rPh>
    <rPh sb="5" eb="7">
      <t>ニンズウ</t>
    </rPh>
    <phoneticPr fontId="2"/>
  </si>
  <si>
    <t>（</t>
    <phoneticPr fontId="2"/>
  </si>
  <si>
    <t>）</t>
    <phoneticPr fontId="2"/>
  </si>
  <si>
    <t>名</t>
    <rPh sb="0" eb="1">
      <t>メイ</t>
    </rPh>
    <phoneticPr fontId="2"/>
  </si>
  <si>
    <t>×</t>
    <phoneticPr fontId="2"/>
  </si>
  <si>
    <t>円</t>
    <rPh sb="0" eb="1">
      <t>エン</t>
    </rPh>
    <phoneticPr fontId="2"/>
  </si>
  <si>
    <t>＝</t>
    <phoneticPr fontId="2"/>
  </si>
  <si>
    <t>中学校</t>
    <rPh sb="0" eb="3">
      <t>チュウガッコウ</t>
    </rPh>
    <phoneticPr fontId="2"/>
  </si>
  <si>
    <t>②</t>
    <phoneticPr fontId="2"/>
  </si>
  <si>
    <t>ビブス代</t>
    <rPh sb="3" eb="4">
      <t>ダイ</t>
    </rPh>
    <phoneticPr fontId="2"/>
  </si>
  <si>
    <t>種目別参加選手数</t>
    <rPh sb="0" eb="2">
      <t>シュモク</t>
    </rPh>
    <rPh sb="2" eb="3">
      <t>ベツ</t>
    </rPh>
    <rPh sb="3" eb="5">
      <t>サンカ</t>
    </rPh>
    <rPh sb="5" eb="7">
      <t>センシュ</t>
    </rPh>
    <rPh sb="7" eb="8">
      <t>スウ</t>
    </rPh>
    <phoneticPr fontId="2"/>
  </si>
  <si>
    <t>ＣＣ</t>
    <phoneticPr fontId="2"/>
  </si>
  <si>
    <t>ＣＦ</t>
    <phoneticPr fontId="2"/>
  </si>
  <si>
    <t>ＳＬ</t>
    <phoneticPr fontId="2"/>
  </si>
  <si>
    <t>ＧＳＬ</t>
    <phoneticPr fontId="2"/>
  </si>
  <si>
    <t>③</t>
    <phoneticPr fontId="2"/>
  </si>
  <si>
    <t>ビブス合計</t>
    <rPh sb="3" eb="5">
      <t>ゴウケイ</t>
    </rPh>
    <phoneticPr fontId="2"/>
  </si>
  <si>
    <t>プログラム</t>
    <phoneticPr fontId="2"/>
  </si>
  <si>
    <t>冊</t>
    <rPh sb="0" eb="1">
      <t>サツ</t>
    </rPh>
    <phoneticPr fontId="2"/>
  </si>
  <si>
    <t>④</t>
    <phoneticPr fontId="2"/>
  </si>
  <si>
    <t>公式記録集</t>
    <rPh sb="0" eb="2">
      <t>コウシキ</t>
    </rPh>
    <rPh sb="2" eb="5">
      <t>キロクシュウ</t>
    </rPh>
    <phoneticPr fontId="2"/>
  </si>
  <si>
    <t>⑤</t>
    <phoneticPr fontId="2"/>
  </si>
  <si>
    <t>⑥</t>
    <phoneticPr fontId="2"/>
  </si>
  <si>
    <t>⑦</t>
    <phoneticPr fontId="2"/>
  </si>
  <si>
    <t>宿泊代合計</t>
    <rPh sb="0" eb="3">
      <t>シュクハクダイ</t>
    </rPh>
    <rPh sb="3" eb="5">
      <t>ゴウケイ</t>
    </rPh>
    <phoneticPr fontId="2"/>
  </si>
  <si>
    <t>交通費合計</t>
    <rPh sb="0" eb="3">
      <t>コウツウヒ</t>
    </rPh>
    <rPh sb="3" eb="5">
      <t>ゴウケイ</t>
    </rPh>
    <phoneticPr fontId="2"/>
  </si>
  <si>
    <t>左記金額を送金します。</t>
    <rPh sb="0" eb="2">
      <t>サキ</t>
    </rPh>
    <rPh sb="2" eb="4">
      <t>キンガク</t>
    </rPh>
    <rPh sb="5" eb="7">
      <t>ソウキン</t>
    </rPh>
    <phoneticPr fontId="2"/>
  </si>
  <si>
    <t>記載責任者</t>
    <rPh sb="0" eb="2">
      <t>キサイ</t>
    </rPh>
    <rPh sb="2" eb="5">
      <t>セキニンシャ</t>
    </rPh>
    <phoneticPr fontId="2"/>
  </si>
  <si>
    <t>振込金額一覧表</t>
    <rPh sb="0" eb="2">
      <t>フリコミ</t>
    </rPh>
    <rPh sb="2" eb="4">
      <t>キンガク</t>
    </rPh>
    <rPh sb="4" eb="6">
      <t>イチラン</t>
    </rPh>
    <rPh sb="6" eb="7">
      <t>ヒョウ</t>
    </rPh>
    <phoneticPr fontId="2"/>
  </si>
  <si>
    <t>※</t>
    <phoneticPr fontId="2"/>
  </si>
  <si>
    <t>交通費</t>
    <rPh sb="0" eb="3">
      <t>コウツウヒ</t>
    </rPh>
    <phoneticPr fontId="2"/>
  </si>
  <si>
    <t>引率</t>
    <rPh sb="0" eb="2">
      <t>インソツ</t>
    </rPh>
    <phoneticPr fontId="2"/>
  </si>
  <si>
    <t>参加実人数（選手）</t>
    <rPh sb="0" eb="2">
      <t>サンカ</t>
    </rPh>
    <rPh sb="2" eb="3">
      <t>ジツ</t>
    </rPh>
    <rPh sb="3" eb="5">
      <t>ニンズウ</t>
    </rPh>
    <rPh sb="6" eb="8">
      <t>センシュ</t>
    </rPh>
    <phoneticPr fontId="2"/>
  </si>
  <si>
    <t>申込総額（①～⑦の合計）</t>
    <rPh sb="0" eb="2">
      <t>モウシコミ</t>
    </rPh>
    <rPh sb="2" eb="4">
      <t>ソウガク</t>
    </rPh>
    <rPh sb="9" eb="11">
      <t>ゴウケイ</t>
    </rPh>
    <phoneticPr fontId="2"/>
  </si>
  <si>
    <t>）</t>
  </si>
  <si>
    <t>×</t>
  </si>
  <si>
    <t>＝</t>
  </si>
  <si>
    <t>アルペン</t>
  </si>
  <si>
    <t>アルペン</t>
    <phoneticPr fontId="2"/>
  </si>
  <si>
    <t>クロスカントリー</t>
  </si>
  <si>
    <t>クロスカントリー</t>
    <phoneticPr fontId="2"/>
  </si>
  <si>
    <t>選手</t>
    <rPh sb="0" eb="2">
      <t>センシュ</t>
    </rPh>
    <phoneticPr fontId="2"/>
  </si>
  <si>
    <t>クロス</t>
    <phoneticPr fontId="2"/>
  </si>
  <si>
    <t>共通</t>
    <rPh sb="0" eb="2">
      <t>キョウツウ</t>
    </rPh>
    <phoneticPr fontId="2"/>
  </si>
  <si>
    <t>↓の色の所のみ入力</t>
    <rPh sb="2" eb="3">
      <t>イロ</t>
    </rPh>
    <rPh sb="4" eb="5">
      <t>トコロ</t>
    </rPh>
    <rPh sb="7" eb="9">
      <t>ニュウリョク</t>
    </rPh>
    <phoneticPr fontId="2"/>
  </si>
  <si>
    <t>学校番号</t>
    <rPh sb="0" eb="2">
      <t>ガッコウ</t>
    </rPh>
    <rPh sb="2" eb="4">
      <t>バンゴウ</t>
    </rPh>
    <phoneticPr fontId="2"/>
  </si>
  <si>
    <t>総体参加校</t>
    <rPh sb="0" eb="2">
      <t>ソウタイ</t>
    </rPh>
    <rPh sb="2" eb="5">
      <t>サンカコウ</t>
    </rPh>
    <phoneticPr fontId="2"/>
  </si>
  <si>
    <t>落合</t>
    <rPh sb="0" eb="2">
      <t>オチアイ</t>
    </rPh>
    <phoneticPr fontId="4"/>
  </si>
  <si>
    <t>選手入力</t>
    <rPh sb="0" eb="2">
      <t>センシュ</t>
    </rPh>
    <rPh sb="2" eb="4">
      <t>ニュウリョク</t>
    </rPh>
    <phoneticPr fontId="2"/>
  </si>
  <si>
    <t>SL</t>
  </si>
  <si>
    <t>SL</t>
    <phoneticPr fontId="2"/>
  </si>
  <si>
    <t>GSL</t>
  </si>
  <si>
    <t>GSL</t>
    <phoneticPr fontId="2"/>
  </si>
  <si>
    <t>CC</t>
  </si>
  <si>
    <t>CC</t>
    <phoneticPr fontId="2"/>
  </si>
  <si>
    <t>CF</t>
  </si>
  <si>
    <t>CF</t>
    <phoneticPr fontId="2"/>
  </si>
  <si>
    <t>アルペン種目</t>
    <rPh sb="4" eb="6">
      <t>シュモク</t>
    </rPh>
    <phoneticPr fontId="2"/>
  </si>
  <si>
    <t>クロス種目</t>
    <rPh sb="3" eb="5">
      <t>シュモク</t>
    </rPh>
    <phoneticPr fontId="2"/>
  </si>
  <si>
    <t>種目数確認</t>
    <rPh sb="0" eb="2">
      <t>シュモク</t>
    </rPh>
    <rPh sb="2" eb="3">
      <t>スウ</t>
    </rPh>
    <rPh sb="3" eb="5">
      <t>カクニン</t>
    </rPh>
    <phoneticPr fontId="2"/>
  </si>
  <si>
    <t>プログラム注文</t>
    <rPh sb="5" eb="7">
      <t>チュウモン</t>
    </rPh>
    <phoneticPr fontId="2"/>
  </si>
  <si>
    <t>公式記録集注文</t>
    <rPh sb="0" eb="2">
      <t>コウシキ</t>
    </rPh>
    <rPh sb="2" eb="5">
      <t>キロクシュウ</t>
    </rPh>
    <rPh sb="5" eb="7">
      <t>チュウモン</t>
    </rPh>
    <phoneticPr fontId="2"/>
  </si>
  <si>
    <t>現地宿泊代　（大会期間・後泊）</t>
    <rPh sb="0" eb="2">
      <t>ゲンチ</t>
    </rPh>
    <rPh sb="2" eb="5">
      <t>シュクハクダイ</t>
    </rPh>
    <rPh sb="7" eb="9">
      <t>タイカイ</t>
    </rPh>
    <rPh sb="9" eb="11">
      <t>キカン</t>
    </rPh>
    <rPh sb="12" eb="13">
      <t>アト</t>
    </rPh>
    <rPh sb="13" eb="14">
      <t>ハク</t>
    </rPh>
    <phoneticPr fontId="2"/>
  </si>
  <si>
    <t>学校で注文の場合</t>
    <rPh sb="0" eb="2">
      <t>ガッコウ</t>
    </rPh>
    <rPh sb="3" eb="5">
      <t>チュウモン</t>
    </rPh>
    <rPh sb="6" eb="8">
      <t>バアイ</t>
    </rPh>
    <phoneticPr fontId="2"/>
  </si>
  <si>
    <t>女</t>
    <rPh sb="0" eb="1">
      <t>オンナ</t>
    </rPh>
    <phoneticPr fontId="1"/>
  </si>
  <si>
    <t>宿泊費</t>
    <rPh sb="0" eb="2">
      <t>シュクハク</t>
    </rPh>
    <rPh sb="2" eb="3">
      <t>ヒ</t>
    </rPh>
    <phoneticPr fontId="2"/>
  </si>
  <si>
    <t>JR</t>
    <phoneticPr fontId="2"/>
  </si>
  <si>
    <t>貸切バス</t>
    <rPh sb="0" eb="2">
      <t>カシキリ</t>
    </rPh>
    <phoneticPr fontId="2"/>
  </si>
  <si>
    <t>レンタカー</t>
    <phoneticPr fontId="2"/>
  </si>
  <si>
    <t>雑費</t>
    <rPh sb="0" eb="2">
      <t>ザッピ</t>
    </rPh>
    <phoneticPr fontId="2"/>
  </si>
  <si>
    <t>備品輸送量</t>
    <rPh sb="0" eb="2">
      <t>ビヒン</t>
    </rPh>
    <rPh sb="2" eb="5">
      <t>ユソウリョウ</t>
    </rPh>
    <phoneticPr fontId="2"/>
  </si>
  <si>
    <t>スタッフリフト代</t>
    <rPh sb="7" eb="8">
      <t>ダイ</t>
    </rPh>
    <phoneticPr fontId="2"/>
  </si>
  <si>
    <t>Cコーチ宿泊費</t>
    <rPh sb="4" eb="6">
      <t>シュクハク</t>
    </rPh>
    <rPh sb="6" eb="7">
      <t>ヒ</t>
    </rPh>
    <phoneticPr fontId="2"/>
  </si>
  <si>
    <t>Aコーチ宿泊費</t>
    <rPh sb="4" eb="6">
      <t>シュクハク</t>
    </rPh>
    <rPh sb="6" eb="7">
      <t>ヒ</t>
    </rPh>
    <phoneticPr fontId="2"/>
  </si>
  <si>
    <t>計</t>
    <rPh sb="0" eb="1">
      <t>ケイ</t>
    </rPh>
    <phoneticPr fontId="2"/>
  </si>
  <si>
    <t>残</t>
    <rPh sb="0" eb="1">
      <t>ザン</t>
    </rPh>
    <phoneticPr fontId="2"/>
  </si>
  <si>
    <t>新見第一</t>
    <rPh sb="0" eb="2">
      <t>ニイミ</t>
    </rPh>
    <rPh sb="2" eb="4">
      <t>ダイイチ</t>
    </rPh>
    <phoneticPr fontId="1"/>
  </si>
  <si>
    <t>久世</t>
    <rPh sb="0" eb="2">
      <t>クセ</t>
    </rPh>
    <phoneticPr fontId="4"/>
  </si>
  <si>
    <t>加茂</t>
    <rPh sb="0" eb="2">
      <t>カモ</t>
    </rPh>
    <phoneticPr fontId="1"/>
  </si>
  <si>
    <t>蒜山</t>
    <rPh sb="0" eb="2">
      <t>ヒルゼン</t>
    </rPh>
    <phoneticPr fontId="4"/>
  </si>
  <si>
    <t>牧野　憲太</t>
    <rPh sb="0" eb="5">
      <t>マキノ　　　　　　　　ケンタ</t>
    </rPh>
    <phoneticPr fontId="4" alignment="center"/>
  </si>
  <si>
    <t>鶴旨　諒大</t>
    <rPh sb="0" eb="2">
      <t>ツルムネ</t>
    </rPh>
    <rPh sb="3" eb="4">
      <t>リョウ</t>
    </rPh>
    <rPh sb="4" eb="5">
      <t>ダイ</t>
    </rPh>
    <phoneticPr fontId="1"/>
  </si>
  <si>
    <t>早島</t>
    <rPh sb="0" eb="2">
      <t>ハヤシマ</t>
    </rPh>
    <phoneticPr fontId="1"/>
  </si>
  <si>
    <t>北陵</t>
    <rPh sb="0" eb="2">
      <t>ホクリョウ</t>
    </rPh>
    <phoneticPr fontId="1"/>
  </si>
  <si>
    <t>眞壁　武史</t>
    <rPh sb="0" eb="5">
      <t>マカベ　　　　　　　　　　　タケシ</t>
    </rPh>
    <phoneticPr fontId="4" alignment="center"/>
  </si>
  <si>
    <t>男</t>
    <rPh sb="0" eb="1">
      <t>オトコ</t>
    </rPh>
    <phoneticPr fontId="1"/>
  </si>
  <si>
    <t>トレーニングバーン</t>
    <phoneticPr fontId="2"/>
  </si>
  <si>
    <t>参加人数</t>
    <rPh sb="0" eb="2">
      <t>サンカ</t>
    </rPh>
    <rPh sb="2" eb="4">
      <t>ニンズウ</t>
    </rPh>
    <phoneticPr fontId="2"/>
  </si>
  <si>
    <t>ｸﾛｽ</t>
  </si>
  <si>
    <t>ｸﾛｽ</t>
    <phoneticPr fontId="2"/>
  </si>
  <si>
    <t>アルペン</t>
    <phoneticPr fontId="2"/>
  </si>
  <si>
    <t>ｸﾛｽ</t>
    <phoneticPr fontId="2"/>
  </si>
  <si>
    <t>計</t>
    <rPh sb="0" eb="1">
      <t>ケイ</t>
    </rPh>
    <phoneticPr fontId="2"/>
  </si>
  <si>
    <t>JR代</t>
    <rPh sb="2" eb="3">
      <t>ダイ</t>
    </rPh>
    <phoneticPr fontId="2"/>
  </si>
  <si>
    <t>クロス</t>
    <phoneticPr fontId="2"/>
  </si>
  <si>
    <t>アルペン</t>
    <phoneticPr fontId="2"/>
  </si>
  <si>
    <t>Cコーチ交通費</t>
    <rPh sb="4" eb="7">
      <t>コウツウヒ</t>
    </rPh>
    <phoneticPr fontId="2"/>
  </si>
  <si>
    <t>Aコーチ交通費</t>
    <rPh sb="4" eb="7">
      <t>コウツウヒ</t>
    </rPh>
    <phoneticPr fontId="2"/>
  </si>
  <si>
    <t>第５７回全国中学校スキー大会</t>
    <rPh sb="0" eb="1">
      <t>ダイ</t>
    </rPh>
    <rPh sb="3" eb="4">
      <t>カイ</t>
    </rPh>
    <rPh sb="4" eb="6">
      <t>ゼンコク</t>
    </rPh>
    <rPh sb="6" eb="9">
      <t>チュウガッコウ</t>
    </rPh>
    <rPh sb="12" eb="14">
      <t>タイカイ</t>
    </rPh>
    <phoneticPr fontId="2"/>
  </si>
  <si>
    <t>１月１4日（火）までに鏡野中（田淵）までメールをお願いします</t>
    <rPh sb="1" eb="2">
      <t>ガツ</t>
    </rPh>
    <rPh sb="4" eb="5">
      <t>ニチ</t>
    </rPh>
    <rPh sb="6" eb="7">
      <t>カ</t>
    </rPh>
    <rPh sb="11" eb="13">
      <t>カガミノ</t>
    </rPh>
    <rPh sb="13" eb="14">
      <t>チュウ</t>
    </rPh>
    <rPh sb="15" eb="17">
      <t>タブチ</t>
    </rPh>
    <rPh sb="18" eb="19">
      <t>ドウチュウ</t>
    </rPh>
    <rPh sb="25" eb="26">
      <t>ネガ</t>
    </rPh>
    <phoneticPr fontId="2"/>
  </si>
  <si>
    <t>E-mail:  okayama.jhs.ski@gmail.com</t>
    <phoneticPr fontId="2"/>
  </si>
  <si>
    <t>雑費</t>
    <rPh sb="0" eb="2">
      <t>ザッピ</t>
    </rPh>
    <phoneticPr fontId="2"/>
  </si>
  <si>
    <t>選手1人当たり</t>
    <rPh sb="0" eb="2">
      <t>センシュ</t>
    </rPh>
    <rPh sb="3" eb="4">
      <t>ニン</t>
    </rPh>
    <rPh sb="4" eb="5">
      <t>ア</t>
    </rPh>
    <phoneticPr fontId="2"/>
  </si>
  <si>
    <t>専門部費より</t>
    <rPh sb="0" eb="2">
      <t>センモン</t>
    </rPh>
    <rPh sb="2" eb="3">
      <t>ブ</t>
    </rPh>
    <rPh sb="3" eb="4">
      <t>ヒ</t>
    </rPh>
    <phoneticPr fontId="2"/>
  </si>
  <si>
    <t>強化費より</t>
    <rPh sb="0" eb="2">
      <t>キョウカ</t>
    </rPh>
    <rPh sb="2" eb="3">
      <t>ヒ</t>
    </rPh>
    <phoneticPr fontId="2"/>
  </si>
  <si>
    <t>強化費・専門部費</t>
    <rPh sb="0" eb="2">
      <t>キョウカ</t>
    </rPh>
    <rPh sb="2" eb="3">
      <t>ヒ</t>
    </rPh>
    <rPh sb="4" eb="6">
      <t>センモン</t>
    </rPh>
    <rPh sb="6" eb="7">
      <t>ブ</t>
    </rPh>
    <rPh sb="7" eb="8">
      <t>ヒ</t>
    </rPh>
    <phoneticPr fontId="2"/>
  </si>
  <si>
    <t>合計</t>
    <rPh sb="0" eb="2">
      <t>ゴウケイ</t>
    </rPh>
    <phoneticPr fontId="2"/>
  </si>
  <si>
    <t>アルペン</t>
    <phoneticPr fontId="2"/>
  </si>
  <si>
    <t>専門部費可能金額</t>
    <rPh sb="0" eb="2">
      <t>センモン</t>
    </rPh>
    <rPh sb="2" eb="3">
      <t>ブ</t>
    </rPh>
    <rPh sb="3" eb="4">
      <t>ヒ</t>
    </rPh>
    <rPh sb="4" eb="6">
      <t>カノウ</t>
    </rPh>
    <rPh sb="6" eb="8">
      <t>キンガク</t>
    </rPh>
    <phoneticPr fontId="2"/>
  </si>
  <si>
    <t>予備</t>
    <rPh sb="0" eb="2">
      <t>ヨビ</t>
    </rPh>
    <phoneticPr fontId="2"/>
  </si>
  <si>
    <t>市操山</t>
    <rPh sb="0" eb="1">
      <t>シ</t>
    </rPh>
    <rPh sb="1" eb="2">
      <t>ミサオ</t>
    </rPh>
    <rPh sb="2" eb="3">
      <t>ヤマ</t>
    </rPh>
    <phoneticPr fontId="4"/>
  </si>
  <si>
    <t>岡大附属</t>
    <rPh sb="0" eb="1">
      <t>オカ</t>
    </rPh>
    <rPh sb="1" eb="2">
      <t>ダイ</t>
    </rPh>
    <rPh sb="2" eb="4">
      <t>フゾク</t>
    </rPh>
    <phoneticPr fontId="2"/>
  </si>
  <si>
    <t>牛窓</t>
    <rPh sb="0" eb="2">
      <t>ウシマド</t>
    </rPh>
    <phoneticPr fontId="1"/>
  </si>
  <si>
    <t>蒜山</t>
    <rPh sb="0" eb="2">
      <t>ヒルゼン</t>
    </rPh>
    <phoneticPr fontId="2"/>
  </si>
  <si>
    <t>庄原　宏樹</t>
    <phoneticPr fontId="1"/>
  </si>
  <si>
    <t>ショウバラ　ヒロキ</t>
    <phoneticPr fontId="2"/>
  </si>
  <si>
    <t>岡田　和磨</t>
    <rPh sb="0" eb="2">
      <t>オカダ</t>
    </rPh>
    <rPh sb="3" eb="5">
      <t>カズマ</t>
    </rPh>
    <phoneticPr fontId="2"/>
  </si>
  <si>
    <t>オカダ　カズマ</t>
    <phoneticPr fontId="2"/>
  </si>
  <si>
    <t>久世</t>
    <rPh sb="0" eb="2">
      <t>クセ</t>
    </rPh>
    <phoneticPr fontId="1"/>
  </si>
  <si>
    <t>マキノ　ケンタ</t>
    <phoneticPr fontId="2"/>
  </si>
  <si>
    <t>湯浅　由規</t>
    <rPh sb="0" eb="2">
      <t>ユアサ</t>
    </rPh>
    <rPh sb="3" eb="5">
      <t>ヨシノリ</t>
    </rPh>
    <phoneticPr fontId="1"/>
  </si>
  <si>
    <t>ユアサ　ヨシノリ</t>
    <phoneticPr fontId="2"/>
  </si>
  <si>
    <t>ツルムネ　アキヒロ</t>
    <phoneticPr fontId="2"/>
  </si>
  <si>
    <t>近藤　匠吾</t>
    <rPh sb="0" eb="2">
      <t>コンドウ</t>
    </rPh>
    <rPh sb="3" eb="5">
      <t>ショウゴ</t>
    </rPh>
    <phoneticPr fontId="1"/>
  </si>
  <si>
    <t>コンドウ　ショウゴ</t>
    <phoneticPr fontId="2"/>
  </si>
  <si>
    <t>市操山</t>
    <rPh sb="0" eb="1">
      <t>シ</t>
    </rPh>
    <rPh sb="1" eb="2">
      <t>ミサオ</t>
    </rPh>
    <rPh sb="2" eb="3">
      <t>ヤマ</t>
    </rPh>
    <phoneticPr fontId="1"/>
  </si>
  <si>
    <t>川上　慎太郎</t>
    <rPh sb="0" eb="2">
      <t>カワカミ</t>
    </rPh>
    <rPh sb="3" eb="6">
      <t>シンタロウ</t>
    </rPh>
    <phoneticPr fontId="4" alignment="center"/>
  </si>
  <si>
    <t>カワカミ　シンタロウ</t>
    <phoneticPr fontId="2"/>
  </si>
  <si>
    <t>岡大附属</t>
    <rPh sb="0" eb="1">
      <t>オカ</t>
    </rPh>
    <rPh sb="1" eb="2">
      <t>ダイ</t>
    </rPh>
    <rPh sb="2" eb="4">
      <t>フゾク</t>
    </rPh>
    <phoneticPr fontId="4"/>
  </si>
  <si>
    <t>海老沼　虎汰郎</t>
    <rPh sb="0" eb="3">
      <t>エビヌマ</t>
    </rPh>
    <rPh sb="4" eb="5">
      <t>コ</t>
    </rPh>
    <rPh sb="5" eb="6">
      <t>タ</t>
    </rPh>
    <rPh sb="6" eb="7">
      <t>ロウ</t>
    </rPh>
    <phoneticPr fontId="4" alignment="center"/>
  </si>
  <si>
    <t>エビヌマ　コタロウ</t>
    <phoneticPr fontId="2"/>
  </si>
  <si>
    <t>合田　圭一郎</t>
    <rPh sb="0" eb="2">
      <t>ゴウダ</t>
    </rPh>
    <rPh sb="3" eb="6">
      <t>ケイイチロウ</t>
    </rPh>
    <phoneticPr fontId="1"/>
  </si>
  <si>
    <t>ゴウダ　ケイイチロウ</t>
    <phoneticPr fontId="2"/>
  </si>
  <si>
    <t>牛窓</t>
    <rPh sb="0" eb="2">
      <t>ウシマド</t>
    </rPh>
    <phoneticPr fontId="2"/>
  </si>
  <si>
    <t>大谷　知早希</t>
    <rPh sb="0" eb="2">
      <t>オオタニ</t>
    </rPh>
    <rPh sb="3" eb="4">
      <t>チ</t>
    </rPh>
    <rPh sb="4" eb="5">
      <t>サ</t>
    </rPh>
    <rPh sb="5" eb="6">
      <t>キ</t>
    </rPh>
    <phoneticPr fontId="1"/>
  </si>
  <si>
    <t>オオタニ　チサキ</t>
    <phoneticPr fontId="2"/>
  </si>
  <si>
    <t>マカベ　タケシ</t>
    <phoneticPr fontId="2"/>
  </si>
  <si>
    <t>木村　銀志</t>
    <rPh sb="0" eb="2">
      <t>キムラ</t>
    </rPh>
    <rPh sb="3" eb="4">
      <t>ギン</t>
    </rPh>
    <rPh sb="4" eb="5">
      <t>シ</t>
    </rPh>
    <phoneticPr fontId="4" alignment="center"/>
  </si>
  <si>
    <t>キムラ　ギンジ</t>
    <phoneticPr fontId="2"/>
  </si>
  <si>
    <t>砂村　未智瑠</t>
    <rPh sb="0" eb="2">
      <t>スナムラ</t>
    </rPh>
    <rPh sb="3" eb="4">
      <t>ミ</t>
    </rPh>
    <rPh sb="4" eb="5">
      <t>チ</t>
    </rPh>
    <rPh sb="5" eb="6">
      <t>ル</t>
    </rPh>
    <phoneticPr fontId="1"/>
  </si>
  <si>
    <t>スナムラ　ミチル</t>
    <phoneticPr fontId="2"/>
  </si>
  <si>
    <t>中西　琴羽</t>
    <rPh sb="0" eb="2">
      <t>ナカニシ</t>
    </rPh>
    <rPh sb="3" eb="4">
      <t>コト</t>
    </rPh>
    <rPh sb="4" eb="5">
      <t>ハ</t>
    </rPh>
    <phoneticPr fontId="4" alignment="center"/>
  </si>
  <si>
    <t>ナカニシ　コトハ</t>
    <phoneticPr fontId="2"/>
  </si>
  <si>
    <t>アルペン・クロス</t>
    <phoneticPr fontId="2"/>
  </si>
  <si>
    <t>1人分</t>
    <rPh sb="1" eb="2">
      <t>ニン</t>
    </rPh>
    <rPh sb="2" eb="3">
      <t>ブン</t>
    </rPh>
    <phoneticPr fontId="2"/>
  </si>
  <si>
    <t>テント･ｽﾄｰﾌﾞ</t>
  </si>
  <si>
    <t>雑費  （等）</t>
    <rPh sb="0" eb="2">
      <t>ザッピ</t>
    </rPh>
    <rPh sb="5" eb="6">
      <t>トウ</t>
    </rPh>
    <phoneticPr fontId="2"/>
  </si>
  <si>
    <t>高速代</t>
    <rPh sb="0" eb="2">
      <t>コウソク</t>
    </rPh>
    <rPh sb="2" eb="3">
      <t>ダイ</t>
    </rPh>
    <phoneticPr fontId="2"/>
  </si>
  <si>
    <t>上記の計算表で、振込金額を決定しています。
人数によって雑費が変動しますが、1人４０００円と致します。
雑費の中にアルペンのみ、クロスカントリーのみで使用するものが含まれています。集金額の変動を少なくするために入れていますのでご了承ください。
また、大きく変更が必要となったときは、1月14日（火）までに、メール、ＦＡＸの両方で全国大会参加校に連絡いたします。</t>
    <rPh sb="0" eb="2">
      <t>ジョウキ</t>
    </rPh>
    <rPh sb="3" eb="5">
      <t>ケイサン</t>
    </rPh>
    <rPh sb="5" eb="6">
      <t>ヒョウ</t>
    </rPh>
    <rPh sb="8" eb="10">
      <t>フリコミ</t>
    </rPh>
    <rPh sb="10" eb="12">
      <t>キンガク</t>
    </rPh>
    <rPh sb="13" eb="15">
      <t>ケッテイ</t>
    </rPh>
    <rPh sb="46" eb="47">
      <t>イタ</t>
    </rPh>
    <rPh sb="52" eb="54">
      <t>ザッピ</t>
    </rPh>
    <rPh sb="55" eb="56">
      <t>ナカ</t>
    </rPh>
    <rPh sb="75" eb="77">
      <t>シヨウ</t>
    </rPh>
    <rPh sb="82" eb="83">
      <t>フク</t>
    </rPh>
    <rPh sb="90" eb="92">
      <t>シュウキン</t>
    </rPh>
    <rPh sb="92" eb="93">
      <t>ガク</t>
    </rPh>
    <rPh sb="94" eb="96">
      <t>ヘンドウ</t>
    </rPh>
    <rPh sb="97" eb="98">
      <t>スク</t>
    </rPh>
    <rPh sb="105" eb="106">
      <t>イ</t>
    </rPh>
    <rPh sb="114" eb="116">
      <t>リョウショウ</t>
    </rPh>
    <rPh sb="125" eb="126">
      <t>オオ</t>
    </rPh>
    <rPh sb="128" eb="130">
      <t>ヘンコウ</t>
    </rPh>
    <rPh sb="131" eb="133">
      <t>ヒツヨウ</t>
    </rPh>
    <rPh sb="142" eb="143">
      <t>ガツ</t>
    </rPh>
    <rPh sb="145" eb="146">
      <t>ニチ</t>
    </rPh>
    <rPh sb="147" eb="148">
      <t>カ</t>
    </rPh>
    <rPh sb="161" eb="163">
      <t>リョウホウ</t>
    </rPh>
    <rPh sb="164" eb="166">
      <t>ゼンコク</t>
    </rPh>
    <rPh sb="166" eb="168">
      <t>タイカイ</t>
    </rPh>
    <rPh sb="168" eb="170">
      <t>サンカ</t>
    </rPh>
    <rPh sb="170" eb="171">
      <t>コウ</t>
    </rPh>
    <rPh sb="172" eb="174">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</si>
</sst>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quot;¥&quot;* #,##0_ ;_ &quot;¥&quot;* \-#,##0_ ;_ &quot;¥&quot;* &quot;-&quot;_ ;_ @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b/>
      <sz val="14"/>
      <name val="ＭＳ Ｐゴシック"/>
      <family val="3"/>
      <charset val="128"/>
    </font>
    <font>
      <sz val="18"/>
      <name val="ＭＳ Ｐゴシック"/>
      <family val="3"/>
      <charset val="128"/>
    </font>
    <font>
      <b/>
      <sz val="12"/>
      <name val="ＭＳ Ｐゴシック"/>
      <family val="3"/>
      <charset val="128"/>
    </font>
    <font>
      <u/>
      <sz val="15"/>
      <name val="ＭＳ Ｐゴシック"/>
      <family val="3"/>
      <charset val="128"/>
    </font>
    <font>
      <u/>
      <sz val="12"/>
      <name val="ＭＳ Ｐゴシック"/>
      <family val="3"/>
      <charset val="128"/>
    </font>
    <font>
      <b/>
      <sz val="11"/>
      <name val="ＭＳ Ｐゴシック"/>
      <family val="3"/>
      <charset val="128"/>
    </font>
    <font>
      <sz val="8"/>
      <name val="ＭＳ Ｐゴシック"/>
      <family val="3"/>
      <charset val="128"/>
    </font>
    <font>
      <b/>
      <sz val="11"/>
      <color rgb="FFFF0000"/>
      <name val="ＭＳ Ｐゴシック"/>
      <family val="3"/>
      <charset val="128"/>
    </font>
    <font>
      <sz val="11"/>
      <color rgb="FFFF0000"/>
      <name val="ＭＳ Ｐゴシック"/>
      <family val="3"/>
      <charset val="128"/>
    </font>
    <font>
      <sz val="10"/>
      <name val="ＭＳ Ｐゴシック"/>
      <family val="3"/>
      <charset val="128"/>
    </font>
    <font>
      <b/>
      <i/>
      <sz val="12"/>
      <name val="ＭＳ Ｐゴシック"/>
      <family val="3"/>
      <charset val="128"/>
    </font>
    <font>
      <b/>
      <i/>
      <sz val="11"/>
      <name val="ＭＳ Ｐゴシック"/>
      <family val="3"/>
      <charset val="128"/>
    </font>
    <font>
      <u/>
      <sz val="8"/>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18">
    <border>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120">
    <xf numFmtId="0" fontId="0" fillId="0" borderId="0" xfId="0">
      <alignment vertical="center"/>
    </xf>
    <xf numFmtId="0" fontId="0" fillId="0" borderId="0" xfId="0" applyAlignment="1">
      <alignment horizontal="center" vertical="center"/>
    </xf>
    <xf numFmtId="3" fontId="0" fillId="0" borderId="0" xfId="0" applyNumberFormat="1">
      <alignment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1" xfId="0" applyFont="1" applyBorder="1" applyAlignment="1">
      <alignment horizontal="right" vertical="center"/>
    </xf>
    <xf numFmtId="3" fontId="0" fillId="0" borderId="0" xfId="0" applyNumberFormat="1" applyBorder="1">
      <alignment vertical="center"/>
    </xf>
    <xf numFmtId="0" fontId="0" fillId="0" borderId="0" xfId="0" applyAlignment="1">
      <alignment horizontal="left" vertical="center"/>
    </xf>
    <xf numFmtId="0" fontId="0" fillId="0" borderId="0" xfId="0" applyFill="1" applyBorder="1" applyAlignment="1">
      <alignment horizontal="center" vertical="center"/>
    </xf>
    <xf numFmtId="0" fontId="4" fillId="0" borderId="0" xfId="0" applyFont="1" applyBorder="1" applyAlignment="1">
      <alignment horizontal="right" vertical="center"/>
    </xf>
    <xf numFmtId="42" fontId="6" fillId="0" borderId="3" xfId="0" applyNumberFormat="1" applyFont="1" applyBorder="1" applyAlignment="1">
      <alignment horizontal="center" vertical="center"/>
    </xf>
    <xf numFmtId="0" fontId="4" fillId="0" borderId="0" xfId="0" applyFont="1" applyBorder="1" applyAlignment="1">
      <alignment horizontal="center" vertical="center"/>
    </xf>
    <xf numFmtId="42" fontId="8" fillId="0" borderId="4" xfId="0" applyNumberFormat="1" applyFont="1" applyBorder="1">
      <alignment vertical="center"/>
    </xf>
    <xf numFmtId="3" fontId="9" fillId="0" borderId="4" xfId="0" applyNumberFormat="1" applyFont="1" applyBorder="1">
      <alignment vertical="center"/>
    </xf>
    <xf numFmtId="0" fontId="10" fillId="0" borderId="0" xfId="0" applyFont="1" applyAlignment="1">
      <alignment vertical="center"/>
    </xf>
    <xf numFmtId="0" fontId="9" fillId="2" borderId="0" xfId="0" applyFont="1" applyFill="1">
      <alignment vertical="center"/>
    </xf>
    <xf numFmtId="0" fontId="0" fillId="2" borderId="0" xfId="0" applyFill="1">
      <alignment vertical="center"/>
    </xf>
    <xf numFmtId="0" fontId="0" fillId="0" borderId="0" xfId="0" applyAlignment="1">
      <alignment vertical="center"/>
    </xf>
    <xf numFmtId="3" fontId="12" fillId="0" borderId="0" xfId="0" applyNumberFormat="1" applyFont="1">
      <alignment vertical="center"/>
    </xf>
    <xf numFmtId="3" fontId="12" fillId="0" borderId="2" xfId="0" applyNumberFormat="1" applyFont="1" applyBorder="1">
      <alignment vertical="center"/>
    </xf>
    <xf numFmtId="0" fontId="0" fillId="0" borderId="2" xfId="0" applyBorder="1" applyAlignment="1">
      <alignment horizontal="left" vertical="center"/>
    </xf>
    <xf numFmtId="0" fontId="0" fillId="3" borderId="0" xfId="0" applyFill="1" applyAlignment="1">
      <alignment horizontal="center" vertical="center"/>
    </xf>
    <xf numFmtId="0" fontId="9" fillId="3" borderId="0" xfId="0" applyFont="1" applyFill="1">
      <alignment vertical="center"/>
    </xf>
    <xf numFmtId="0" fontId="9" fillId="3" borderId="2" xfId="0" applyFont="1" applyFill="1" applyBorder="1">
      <alignment vertical="center"/>
    </xf>
    <xf numFmtId="0" fontId="0" fillId="4" borderId="0" xfId="0" applyFill="1" applyAlignment="1">
      <alignment horizontal="center" vertical="center"/>
    </xf>
    <xf numFmtId="3" fontId="14" fillId="0" borderId="2" xfId="0" applyNumberFormat="1" applyFont="1" applyBorder="1">
      <alignment vertical="center"/>
    </xf>
    <xf numFmtId="0" fontId="0" fillId="2" borderId="5" xfId="0" applyFill="1" applyBorder="1">
      <alignment vertical="center"/>
    </xf>
    <xf numFmtId="0" fontId="0" fillId="0" borderId="5" xfId="0" applyBorder="1" applyAlignment="1">
      <alignment horizontal="center" vertical="center" shrinkToFit="1"/>
    </xf>
    <xf numFmtId="0" fontId="0" fillId="2" borderId="6" xfId="0" applyFill="1" applyBorder="1">
      <alignment vertical="center"/>
    </xf>
    <xf numFmtId="0" fontId="0" fillId="0" borderId="7" xfId="0" applyBorder="1" applyAlignment="1">
      <alignment horizontal="center" vertical="center" shrinkToFit="1"/>
    </xf>
    <xf numFmtId="0" fontId="0" fillId="0" borderId="5" xfId="0" applyBorder="1">
      <alignment vertical="center"/>
    </xf>
    <xf numFmtId="0" fontId="0" fillId="2" borderId="5" xfId="0" applyFill="1" applyBorder="1" applyAlignment="1">
      <alignment horizontal="center" vertical="center"/>
    </xf>
    <xf numFmtId="0" fontId="0" fillId="5" borderId="0" xfId="0" applyFill="1">
      <alignment vertical="center"/>
    </xf>
    <xf numFmtId="0" fontId="15" fillId="5" borderId="0" xfId="0" applyFont="1" applyFill="1">
      <alignment vertical="center"/>
    </xf>
    <xf numFmtId="0" fontId="0" fillId="0" borderId="0" xfId="0" applyBorder="1" applyAlignment="1">
      <alignment horizontal="left" vertical="center"/>
    </xf>
    <xf numFmtId="0" fontId="0" fillId="0" borderId="5" xfId="0" applyBorder="1" applyAlignment="1">
      <alignment vertical="center" shrinkToFit="1"/>
    </xf>
    <xf numFmtId="0" fontId="0" fillId="5" borderId="5" xfId="0" applyFill="1" applyBorder="1" applyAlignment="1">
      <alignment vertical="center" shrinkToFit="1"/>
    </xf>
    <xf numFmtId="0" fontId="0" fillId="6" borderId="5" xfId="0" applyFill="1" applyBorder="1">
      <alignment vertical="center"/>
    </xf>
    <xf numFmtId="0" fontId="13" fillId="0" borderId="0" xfId="0" applyFont="1">
      <alignment vertical="center"/>
    </xf>
    <xf numFmtId="1" fontId="0" fillId="0" borderId="0" xfId="0" applyNumberFormat="1">
      <alignment vertical="center"/>
    </xf>
    <xf numFmtId="0" fontId="0" fillId="0" borderId="0" xfId="0" applyBorder="1">
      <alignment vertical="center"/>
    </xf>
    <xf numFmtId="0" fontId="0" fillId="0" borderId="8" xfId="0" applyBorder="1" applyAlignment="1">
      <alignment horizontal="center" vertical="center"/>
    </xf>
    <xf numFmtId="0" fontId="9" fillId="3" borderId="8" xfId="0" applyFont="1" applyFill="1" applyBorder="1">
      <alignment vertical="center"/>
    </xf>
    <xf numFmtId="3" fontId="14" fillId="0" borderId="8" xfId="0" applyNumberFormat="1"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0" xfId="0" applyFont="1" applyBorder="1">
      <alignment vertical="center"/>
    </xf>
    <xf numFmtId="0" fontId="13" fillId="0" borderId="15" xfId="0" applyFont="1" applyBorder="1">
      <alignment vertical="center"/>
    </xf>
    <xf numFmtId="0" fontId="0" fillId="0" borderId="14" xfId="0" applyBorder="1">
      <alignment vertical="center"/>
    </xf>
    <xf numFmtId="0" fontId="0" fillId="0" borderId="12" xfId="0" applyBorder="1">
      <alignment vertical="center"/>
    </xf>
    <xf numFmtId="0" fontId="13"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horizontal="center" vertical="top"/>
    </xf>
    <xf numFmtId="3" fontId="0" fillId="0" borderId="0" xfId="0" applyNumberFormat="1" applyBorder="1" applyAlignment="1">
      <alignment vertical="top"/>
    </xf>
    <xf numFmtId="0" fontId="13" fillId="0" borderId="0" xfId="0" applyFont="1" applyFill="1" applyBorder="1">
      <alignment vertical="center"/>
    </xf>
    <xf numFmtId="0" fontId="12" fillId="0" borderId="0" xfId="0" applyFont="1">
      <alignment vertical="center"/>
    </xf>
    <xf numFmtId="0" fontId="16" fillId="0" borderId="0" xfId="0" applyFont="1">
      <alignment vertical="center"/>
    </xf>
    <xf numFmtId="0" fontId="17" fillId="0" borderId="0" xfId="0" applyFont="1">
      <alignment vertical="center"/>
    </xf>
    <xf numFmtId="0" fontId="13" fillId="0" borderId="0" xfId="0" applyFont="1" applyBorder="1" applyAlignment="1">
      <alignment horizontal="right" vertical="center"/>
    </xf>
    <xf numFmtId="0" fontId="13" fillId="0" borderId="0" xfId="0" applyFont="1" applyBorder="1" applyAlignment="1">
      <alignment horizontal="right" vertical="center" shrinkToFit="1"/>
    </xf>
    <xf numFmtId="0" fontId="18" fillId="0" borderId="0" xfId="0" applyFont="1">
      <alignment vertical="center"/>
    </xf>
    <xf numFmtId="0" fontId="19" fillId="0" borderId="0" xfId="0" applyFont="1" applyAlignment="1">
      <alignment vertical="center"/>
    </xf>
    <xf numFmtId="1" fontId="16" fillId="0" borderId="13" xfId="0" applyNumberFormat="1" applyFont="1" applyBorder="1">
      <alignment vertical="center"/>
    </xf>
    <xf numFmtId="0" fontId="13" fillId="0" borderId="15" xfId="0" applyFont="1" applyFill="1" applyBorder="1">
      <alignment vertical="center"/>
    </xf>
    <xf numFmtId="0" fontId="16" fillId="0" borderId="11" xfId="0" applyFont="1" applyBorder="1">
      <alignment vertical="center"/>
    </xf>
    <xf numFmtId="0" fontId="16" fillId="0" borderId="16" xfId="0" applyFont="1" applyBorder="1">
      <alignment vertical="center"/>
    </xf>
    <xf numFmtId="0" fontId="16" fillId="0" borderId="13" xfId="0" applyFont="1" applyFill="1" applyBorder="1">
      <alignment vertical="center"/>
    </xf>
    <xf numFmtId="1" fontId="16" fillId="0" borderId="16" xfId="0" applyNumberFormat="1" applyFont="1" applyBorder="1">
      <alignment vertical="center"/>
    </xf>
    <xf numFmtId="0" fontId="16" fillId="0" borderId="13" xfId="0" applyFont="1" applyBorder="1">
      <alignment vertical="center"/>
    </xf>
    <xf numFmtId="0" fontId="16" fillId="0" borderId="9" xfId="0" applyFont="1" applyBorder="1">
      <alignment vertical="center"/>
    </xf>
    <xf numFmtId="0" fontId="16" fillId="0" borderId="12" xfId="0" applyFont="1" applyBorder="1">
      <alignment vertical="center"/>
    </xf>
    <xf numFmtId="0" fontId="16" fillId="0" borderId="12" xfId="0" applyFont="1" applyFill="1" applyBorder="1">
      <alignment vertical="center"/>
    </xf>
    <xf numFmtId="0" fontId="16" fillId="0" borderId="14" xfId="0" applyFont="1" applyBorder="1">
      <alignment vertical="center"/>
    </xf>
    <xf numFmtId="0" fontId="0" fillId="0" borderId="9" xfId="0" applyFont="1" applyBorder="1" applyAlignment="1">
      <alignment vertical="center" shrinkToFit="1"/>
    </xf>
    <xf numFmtId="0" fontId="16" fillId="0" borderId="11" xfId="0" applyFont="1" applyBorder="1" applyAlignment="1">
      <alignment vertical="center" shrinkToFit="1"/>
    </xf>
    <xf numFmtId="0" fontId="0" fillId="0" borderId="12" xfId="0" applyFont="1" applyBorder="1" applyAlignment="1">
      <alignment vertical="center" shrinkToFit="1"/>
    </xf>
    <xf numFmtId="0" fontId="16" fillId="0" borderId="13" xfId="0" applyFont="1" applyBorder="1" applyAlignment="1">
      <alignment vertical="center" shrinkToFit="1"/>
    </xf>
    <xf numFmtId="0" fontId="0" fillId="0" borderId="14" xfId="0" applyFont="1" applyBorder="1" applyAlignment="1">
      <alignment vertical="center" shrinkToFit="1"/>
    </xf>
    <xf numFmtId="0" fontId="16" fillId="0" borderId="16" xfId="0" applyFont="1" applyBorder="1" applyAlignment="1">
      <alignment vertical="center" shrinkToFit="1"/>
    </xf>
    <xf numFmtId="0" fontId="20" fillId="0" borderId="12" xfId="0" applyFont="1" applyBorder="1" applyAlignment="1">
      <alignment vertical="center" shrinkToFit="1"/>
    </xf>
    <xf numFmtId="0" fontId="13" fillId="0" borderId="0" xfId="0" applyFont="1" applyFill="1" applyBorder="1" applyAlignment="1">
      <alignment vertical="center" shrinkToFit="1"/>
    </xf>
    <xf numFmtId="0" fontId="9" fillId="4" borderId="0" xfId="0" applyFont="1" applyFill="1">
      <alignment vertical="center"/>
    </xf>
    <xf numFmtId="0" fontId="9" fillId="4" borderId="2" xfId="0" applyFont="1" applyFill="1" applyBorder="1">
      <alignment vertical="center"/>
    </xf>
    <xf numFmtId="0" fontId="9" fillId="4" borderId="8" xfId="0" applyFont="1" applyFill="1" applyBorder="1">
      <alignment vertical="center"/>
    </xf>
    <xf numFmtId="0" fontId="2" fillId="0" borderId="0" xfId="0" applyFont="1">
      <alignment vertical="center"/>
    </xf>
    <xf numFmtId="0" fontId="13" fillId="0" borderId="0" xfId="0" applyFont="1" applyAlignment="1">
      <alignment horizontal="right" vertical="center"/>
    </xf>
    <xf numFmtId="1" fontId="0" fillId="0" borderId="0" xfId="0" applyNumberFormat="1" applyFont="1" applyBorder="1">
      <alignment vertical="center"/>
    </xf>
    <xf numFmtId="0" fontId="0" fillId="0" borderId="11" xfId="0" applyBorder="1">
      <alignment vertical="center"/>
    </xf>
    <xf numFmtId="0" fontId="0" fillId="0" borderId="13" xfId="0" applyBorder="1">
      <alignment vertical="center"/>
    </xf>
    <xf numFmtId="0" fontId="0" fillId="0" borderId="16" xfId="0" applyBorder="1">
      <alignment vertical="center"/>
    </xf>
    <xf numFmtId="0" fontId="0" fillId="0" borderId="0" xfId="0"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4" fillId="0" borderId="0" xfId="0" applyFont="1" applyAlignment="1">
      <alignment horizontal="center" vertical="center"/>
    </xf>
    <xf numFmtId="0" fontId="0" fillId="0" borderId="17" xfId="0" applyFill="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left" vertical="center"/>
    </xf>
    <xf numFmtId="0" fontId="7" fillId="2" borderId="2" xfId="0" applyFont="1" applyFill="1" applyBorder="1" applyAlignment="1">
      <alignment horizontal="center" vertical="center"/>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left" vertical="center"/>
    </xf>
    <xf numFmtId="0" fontId="3" fillId="0" borderId="0" xfId="0" applyFont="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12" xfId="0"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center" vertical="center" shrinkToFit="1"/>
    </xf>
    <xf numFmtId="0" fontId="0" fillId="5" borderId="5" xfId="0" applyFill="1" applyBorder="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0" xfId="0" applyAlignment="1">
      <alignment horizontal="left" vertical="center" wrapText="1"/>
    </xf>
  </cellXfs>
  <cellStyles count="1">
    <cellStyle name="標準"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1138236</xdr:colOff>
      <xdr:row>2</xdr:row>
      <xdr:rowOff>90489</xdr:rowOff>
    </xdr:from>
    <xdr:to>
      <xdr:col>2</xdr:col>
      <xdr:colOff>681036</xdr:colOff>
      <xdr:row>4</xdr:row>
      <xdr:rowOff>14289</xdr:rowOff>
    </xdr:to>
    <xdr:sp macro="" textlink="">
      <xdr:nvSpPr>
        <xdr:cNvPr id="2" name="矢印: 下 1">
          <a:extLst>
            <a:ext uri="{FF2B5EF4-FFF2-40B4-BE49-F238E27FC236}">
              <a16:creationId xmlns="" xmlns:a16="http://schemas.microsoft.com/office/drawing/2014/main" id="{ED4D9D30-2614-4A59-AF98-FCB428A6B2E0}"/>
            </a:ext>
          </a:extLst>
        </xdr:cNvPr>
        <xdr:cNvSpPr/>
      </xdr:nvSpPr>
      <xdr:spPr>
        <a:xfrm rot="7419221">
          <a:off x="2038349" y="238126"/>
          <a:ext cx="266700"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233361</xdr:colOff>
      <xdr:row>2</xdr:row>
      <xdr:rowOff>42863</xdr:rowOff>
    </xdr:from>
    <xdr:to>
      <xdr:col>6</xdr:col>
      <xdr:colOff>242886</xdr:colOff>
      <xdr:row>3</xdr:row>
      <xdr:rowOff>138113</xdr:rowOff>
    </xdr:to>
    <xdr:sp macro="" textlink="">
      <xdr:nvSpPr>
        <xdr:cNvPr id="3" name="矢印: 下 2">
          <a:extLst>
            <a:ext uri="{FF2B5EF4-FFF2-40B4-BE49-F238E27FC236}">
              <a16:creationId xmlns="" xmlns:a16="http://schemas.microsoft.com/office/drawing/2014/main" id="{A341D5F9-D197-41DD-9AD2-6C0204325975}"/>
            </a:ext>
          </a:extLst>
        </xdr:cNvPr>
        <xdr:cNvSpPr/>
      </xdr:nvSpPr>
      <xdr:spPr>
        <a:xfrm rot="15228274">
          <a:off x="4134969" y="186578"/>
          <a:ext cx="263338" cy="6930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133351</xdr:colOff>
      <xdr:row>0</xdr:row>
      <xdr:rowOff>95249</xdr:rowOff>
    </xdr:from>
    <xdr:to>
      <xdr:col>12</xdr:col>
      <xdr:colOff>95251</xdr:colOff>
      <xdr:row>2</xdr:row>
      <xdr:rowOff>1680</xdr:rowOff>
    </xdr:to>
    <xdr:sp macro="" textlink="">
      <xdr:nvSpPr>
        <xdr:cNvPr id="5" name="矢印: 下 4">
          <a:extLst>
            <a:ext uri="{FF2B5EF4-FFF2-40B4-BE49-F238E27FC236}">
              <a16:creationId xmlns="" xmlns:a16="http://schemas.microsoft.com/office/drawing/2014/main" id="{CCF8514C-D799-4B8D-A568-90863098C937}"/>
            </a:ext>
          </a:extLst>
        </xdr:cNvPr>
        <xdr:cNvSpPr/>
      </xdr:nvSpPr>
      <xdr:spPr>
        <a:xfrm rot="16980062">
          <a:off x="7103129" y="-117382"/>
          <a:ext cx="265019" cy="6902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22412</xdr:colOff>
      <xdr:row>1</xdr:row>
      <xdr:rowOff>134472</xdr:rowOff>
    </xdr:from>
    <xdr:to>
      <xdr:col>25</xdr:col>
      <xdr:colOff>29135</xdr:colOff>
      <xdr:row>3</xdr:row>
      <xdr:rowOff>52109</xdr:rowOff>
    </xdr:to>
    <xdr:sp macro="" textlink="">
      <xdr:nvSpPr>
        <xdr:cNvPr id="6" name="矢印: 下 5">
          <a:extLst>
            <a:ext uri="{FF2B5EF4-FFF2-40B4-BE49-F238E27FC236}">
              <a16:creationId xmlns="" xmlns:a16="http://schemas.microsoft.com/office/drawing/2014/main" id="{FB5C22B4-39BD-4B56-9894-2C540A047902}"/>
            </a:ext>
          </a:extLst>
        </xdr:cNvPr>
        <xdr:cNvSpPr/>
      </xdr:nvSpPr>
      <xdr:spPr>
        <a:xfrm rot="5400000">
          <a:off x="12684778" y="101135"/>
          <a:ext cx="265019" cy="6902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649941</xdr:colOff>
      <xdr:row>3</xdr:row>
      <xdr:rowOff>112059</xdr:rowOff>
    </xdr:from>
    <xdr:to>
      <xdr:col>3</xdr:col>
      <xdr:colOff>201706</xdr:colOff>
      <xdr:row>6</xdr:row>
      <xdr:rowOff>112059</xdr:rowOff>
    </xdr:to>
    <xdr:sp macro="" textlink="">
      <xdr:nvSpPr>
        <xdr:cNvPr id="7" name="星: 8 pt 6">
          <a:extLst>
            <a:ext uri="{FF2B5EF4-FFF2-40B4-BE49-F238E27FC236}">
              <a16:creationId xmlns="" xmlns:a16="http://schemas.microsoft.com/office/drawing/2014/main" id="{67FF4293-781C-44EC-AC61-525534F1C5EB}"/>
            </a:ext>
          </a:extLst>
        </xdr:cNvPr>
        <xdr:cNvSpPr/>
      </xdr:nvSpPr>
      <xdr:spPr>
        <a:xfrm>
          <a:off x="2487706" y="638735"/>
          <a:ext cx="515471" cy="504265"/>
        </a:xfrm>
        <a:prstGeom prst="star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4</xdr:col>
      <xdr:colOff>67236</xdr:colOff>
      <xdr:row>2</xdr:row>
      <xdr:rowOff>134472</xdr:rowOff>
    </xdr:from>
    <xdr:to>
      <xdr:col>5</xdr:col>
      <xdr:colOff>246531</xdr:colOff>
      <xdr:row>5</xdr:row>
      <xdr:rowOff>134472</xdr:rowOff>
    </xdr:to>
    <xdr:sp macro="" textlink="">
      <xdr:nvSpPr>
        <xdr:cNvPr id="8" name="星: 8 pt 7">
          <a:extLst>
            <a:ext uri="{FF2B5EF4-FFF2-40B4-BE49-F238E27FC236}">
              <a16:creationId xmlns="" xmlns:a16="http://schemas.microsoft.com/office/drawing/2014/main" id="{76764B53-E3AF-48D7-8A92-7C37DD5B2093}"/>
            </a:ext>
          </a:extLst>
        </xdr:cNvPr>
        <xdr:cNvSpPr/>
      </xdr:nvSpPr>
      <xdr:spPr>
        <a:xfrm>
          <a:off x="3417795" y="493060"/>
          <a:ext cx="515471" cy="504265"/>
        </a:xfrm>
        <a:prstGeom prst="star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9</xdr:col>
      <xdr:colOff>134471</xdr:colOff>
      <xdr:row>0</xdr:row>
      <xdr:rowOff>1</xdr:rowOff>
    </xdr:from>
    <xdr:to>
      <xdr:col>9</xdr:col>
      <xdr:colOff>515471</xdr:colOff>
      <xdr:row>2</xdr:row>
      <xdr:rowOff>1</xdr:rowOff>
    </xdr:to>
    <xdr:sp macro="" textlink="">
      <xdr:nvSpPr>
        <xdr:cNvPr id="9" name="星: 8 pt 8">
          <a:extLst>
            <a:ext uri="{FF2B5EF4-FFF2-40B4-BE49-F238E27FC236}">
              <a16:creationId xmlns="" xmlns:a16="http://schemas.microsoft.com/office/drawing/2014/main" id="{3660C70E-379F-444B-9DF3-AA10C6ACEEC1}"/>
            </a:ext>
          </a:extLst>
        </xdr:cNvPr>
        <xdr:cNvSpPr/>
      </xdr:nvSpPr>
      <xdr:spPr>
        <a:xfrm>
          <a:off x="6208059" y="1"/>
          <a:ext cx="381000" cy="358588"/>
        </a:xfrm>
        <a:prstGeom prst="star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25</xdr:col>
      <xdr:colOff>0</xdr:colOff>
      <xdr:row>1</xdr:row>
      <xdr:rowOff>0</xdr:rowOff>
    </xdr:from>
    <xdr:to>
      <xdr:col>25</xdr:col>
      <xdr:colOff>515471</xdr:colOff>
      <xdr:row>3</xdr:row>
      <xdr:rowOff>156883</xdr:rowOff>
    </xdr:to>
    <xdr:sp macro="" textlink="">
      <xdr:nvSpPr>
        <xdr:cNvPr id="10" name="星: 8 pt 9">
          <a:extLst>
            <a:ext uri="{FF2B5EF4-FFF2-40B4-BE49-F238E27FC236}">
              <a16:creationId xmlns="" xmlns:a16="http://schemas.microsoft.com/office/drawing/2014/main" id="{35455AD0-6DA6-40E3-B67F-39D510822D57}"/>
            </a:ext>
          </a:extLst>
        </xdr:cNvPr>
        <xdr:cNvSpPr/>
      </xdr:nvSpPr>
      <xdr:spPr>
        <a:xfrm>
          <a:off x="13133294" y="179294"/>
          <a:ext cx="515471" cy="504265"/>
        </a:xfrm>
        <a:prstGeom prst="star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4</a:t>
          </a:r>
          <a:endParaRPr kumimoji="1" lang="ja-JP" altLang="en-US" sz="2000">
            <a:solidFill>
              <a:srgbClr val="FF0000"/>
            </a:solidFill>
          </a:endParaRPr>
        </a:p>
      </xdr:txBody>
    </xdr:sp>
    <xdr:clientData/>
  </xdr:twoCellAnchor>
  <xdr:twoCellAnchor>
    <xdr:from>
      <xdr:col>12</xdr:col>
      <xdr:colOff>179295</xdr:colOff>
      <xdr:row>18</xdr:row>
      <xdr:rowOff>33617</xdr:rowOff>
    </xdr:from>
    <xdr:to>
      <xdr:col>25</xdr:col>
      <xdr:colOff>638735</xdr:colOff>
      <xdr:row>34</xdr:row>
      <xdr:rowOff>22412</xdr:rowOff>
    </xdr:to>
    <xdr:sp macro="" textlink="">
      <xdr:nvSpPr>
        <xdr:cNvPr id="11" name="テキスト ボックス 10">
          <a:extLst>
            <a:ext uri="{FF2B5EF4-FFF2-40B4-BE49-F238E27FC236}">
              <a16:creationId xmlns="" xmlns:a16="http://schemas.microsoft.com/office/drawing/2014/main" id="{02594BAD-C043-4A7D-85B1-FC915B8457CB}"/>
            </a:ext>
          </a:extLst>
        </xdr:cNvPr>
        <xdr:cNvSpPr txBox="1"/>
      </xdr:nvSpPr>
      <xdr:spPr>
        <a:xfrm>
          <a:off x="7664824" y="2745441"/>
          <a:ext cx="6107205" cy="267820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入力について、１～５の黄色のセルを、リスト入力で入力して下さい。</a:t>
          </a:r>
          <a:endParaRPr kumimoji="1" lang="en-US" altLang="ja-JP" sz="1100"/>
        </a:p>
        <a:p>
          <a:r>
            <a:rPr kumimoji="1" lang="ja-JP" altLang="en-US" sz="1100"/>
            <a:t>１－学校名に入力</a:t>
          </a:r>
          <a:endParaRPr kumimoji="1" lang="en-US" altLang="ja-JP" sz="1100"/>
        </a:p>
        <a:p>
          <a:r>
            <a:rPr kumimoji="1" lang="ja-JP" altLang="en-US" sz="1100"/>
            <a:t>２－選手名入力</a:t>
          </a:r>
          <a:endParaRPr kumimoji="1" lang="en-US" altLang="ja-JP" sz="1100"/>
        </a:p>
        <a:p>
          <a:r>
            <a:rPr kumimoji="1" lang="ja-JP" altLang="en-US" sz="1100"/>
            <a:t>３－種目入力</a:t>
          </a:r>
          <a:endParaRPr kumimoji="1" lang="en-US" altLang="ja-JP" sz="1100"/>
        </a:p>
        <a:p>
          <a:r>
            <a:rPr kumimoji="1" lang="ja-JP" altLang="en-US" sz="1100"/>
            <a:t>４－プログラム注文・公式記録注文の入力です。</a:t>
          </a:r>
          <a:endParaRPr kumimoji="1" lang="en-US" altLang="ja-JP" sz="1100"/>
        </a:p>
        <a:p>
          <a:r>
            <a:rPr kumimoji="1" lang="ja-JP" altLang="en-US" sz="1100"/>
            <a:t>５－学校でのプログラム注文・公式記録注文の入力です。</a:t>
          </a:r>
          <a:endParaRPr kumimoji="1" lang="en-US" altLang="ja-JP" sz="1100"/>
        </a:p>
        <a:p>
          <a:endParaRPr kumimoji="1" lang="en-US" altLang="ja-JP" sz="1100"/>
        </a:p>
        <a:p>
          <a:r>
            <a:rPr kumimoji="1" lang="ja-JP" altLang="en-US" sz="1100"/>
            <a:t>１～４を入力したら、左のタブ、第５７回（共通の）①～⑤までの入力が完了します。</a:t>
          </a:r>
          <a:endParaRPr kumimoji="1" lang="en-US" altLang="ja-JP" sz="1100"/>
        </a:p>
        <a:p>
          <a:endParaRPr kumimoji="1" lang="en-US" altLang="ja-JP" sz="1100"/>
        </a:p>
        <a:p>
          <a:r>
            <a:rPr kumimoji="1" lang="ja-JP" altLang="en-US" sz="1100"/>
            <a:t>⑥現地宿泊日　⑦交通費のみ、第５７回（共通の）タブに移って入力して下さい。</a:t>
          </a:r>
          <a:endParaRPr kumimoji="1" lang="en-US" altLang="ja-JP" sz="1100"/>
        </a:p>
        <a:p>
          <a:endParaRPr kumimoji="1" lang="en-US" altLang="ja-JP" sz="1100"/>
        </a:p>
        <a:p>
          <a:r>
            <a:rPr kumimoji="1" lang="en-US" altLang="ja-JP" sz="1100"/>
            <a:t>※</a:t>
          </a:r>
          <a:r>
            <a:rPr kumimoji="1" lang="ja-JP" altLang="en-US" sz="1100"/>
            <a:t>各校への最終の会計報告時に、誰がプログラム注文・公式記録の注文をしたかをわかりやすくするためです。</a:t>
          </a:r>
          <a:endParaRPr kumimoji="1" lang="en-US" altLang="ja-JP" sz="1100"/>
        </a:p>
        <a:p>
          <a:r>
            <a:rPr kumimoji="1" lang="ja-JP" altLang="en-US" sz="1100"/>
            <a:t>面倒であれば、第５７回（共通）のタブへ直接入力していただいても結構です。</a:t>
          </a:r>
          <a:endParaRPr kumimoji="1" lang="en-US" altLang="ja-JP" sz="1100"/>
        </a:p>
      </xdr:txBody>
    </xdr:sp>
    <xdr:clientData/>
  </xdr:twoCellAnchor>
  <xdr:twoCellAnchor>
    <xdr:from>
      <xdr:col>24</xdr:col>
      <xdr:colOff>0</xdr:colOff>
      <xdr:row>12</xdr:row>
      <xdr:rowOff>2</xdr:rowOff>
    </xdr:from>
    <xdr:to>
      <xdr:col>25</xdr:col>
      <xdr:colOff>6723</xdr:colOff>
      <xdr:row>12</xdr:row>
      <xdr:rowOff>156885</xdr:rowOff>
    </xdr:to>
    <xdr:sp macro="" textlink="">
      <xdr:nvSpPr>
        <xdr:cNvPr id="13" name="矢印: 下 12">
          <a:extLst>
            <a:ext uri="{FF2B5EF4-FFF2-40B4-BE49-F238E27FC236}">
              <a16:creationId xmlns="" xmlns:a16="http://schemas.microsoft.com/office/drawing/2014/main" id="{1C922FA8-D527-40E8-8880-C32BEFD835A1}"/>
            </a:ext>
          </a:extLst>
        </xdr:cNvPr>
        <xdr:cNvSpPr/>
      </xdr:nvSpPr>
      <xdr:spPr>
        <a:xfrm rot="5400000">
          <a:off x="12716434" y="1772774"/>
          <a:ext cx="156883" cy="6902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25</xdr:col>
      <xdr:colOff>33618</xdr:colOff>
      <xdr:row>10</xdr:row>
      <xdr:rowOff>156883</xdr:rowOff>
    </xdr:from>
    <xdr:to>
      <xdr:col>25</xdr:col>
      <xdr:colOff>549089</xdr:colOff>
      <xdr:row>13</xdr:row>
      <xdr:rowOff>156883</xdr:rowOff>
    </xdr:to>
    <xdr:sp macro="" textlink="">
      <xdr:nvSpPr>
        <xdr:cNvPr id="16" name="星: 8 pt 15">
          <a:extLst>
            <a:ext uri="{FF2B5EF4-FFF2-40B4-BE49-F238E27FC236}">
              <a16:creationId xmlns="" xmlns:a16="http://schemas.microsoft.com/office/drawing/2014/main" id="{4F928742-3D19-4C68-A7B8-73C6F734BB10}"/>
            </a:ext>
          </a:extLst>
        </xdr:cNvPr>
        <xdr:cNvSpPr/>
      </xdr:nvSpPr>
      <xdr:spPr>
        <a:xfrm>
          <a:off x="13166912" y="1860177"/>
          <a:ext cx="515471" cy="504265"/>
        </a:xfrm>
        <a:prstGeom prst="star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5</a:t>
          </a:r>
          <a:endParaRPr kumimoji="1" lang="ja-JP" altLang="en-US"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abSelected="1" view="pageBreakPreview" topLeftCell="C28" zoomScale="110" zoomScaleNormal="115" zoomScaleSheetLayoutView="110" workbookViewId="0">
      <selection activeCell="T40" sqref="T40"/>
    </sheetView>
  </sheetViews>
  <sheetFormatPr defaultRowHeight="13.5" x14ac:dyDescent="0.15"/>
  <cols>
    <col min="1" max="1" width="3.625" customWidth="1"/>
    <col min="3" max="3" width="16.75" customWidth="1"/>
    <col min="4" max="4" width="10.375" style="1" customWidth="1"/>
    <col min="5" max="5" width="5" customWidth="1"/>
    <col min="6" max="6" width="1.5" style="1" customWidth="1"/>
    <col min="7" max="7" width="3.125" customWidth="1"/>
    <col min="8" max="8" width="2.625" customWidth="1"/>
    <col min="9" max="9" width="1.5" style="1" customWidth="1"/>
    <col min="10" max="10" width="5" customWidth="1"/>
    <col min="11" max="11" width="1.5" style="1" customWidth="1"/>
    <col min="12" max="12" width="3.125" style="1" customWidth="1"/>
    <col min="13" max="13" width="4.5" customWidth="1"/>
    <col min="14" max="14" width="7.625" customWidth="1"/>
    <col min="15" max="16" width="3" style="1" customWidth="1"/>
    <col min="17" max="17" width="11.625" customWidth="1"/>
    <col min="18" max="18" width="3" style="1" customWidth="1"/>
    <col min="21" max="21" width="11.5" customWidth="1"/>
    <col min="22" max="22" width="11.75" style="45" customWidth="1"/>
    <col min="23" max="23" width="7.625" customWidth="1"/>
    <col min="24" max="24" width="11" bestFit="1" customWidth="1"/>
  </cols>
  <sheetData>
    <row r="1" spans="1:23" ht="27.75" customHeight="1" x14ac:dyDescent="0.15">
      <c r="A1" s="109" t="s">
        <v>101</v>
      </c>
      <c r="B1" s="109"/>
      <c r="C1" s="109"/>
      <c r="D1" s="109"/>
      <c r="E1" s="109"/>
      <c r="F1" s="109"/>
      <c r="G1" s="109"/>
      <c r="H1" s="109"/>
      <c r="I1" s="109"/>
      <c r="J1" s="109"/>
      <c r="K1" s="109"/>
      <c r="L1" s="109"/>
      <c r="M1" s="109"/>
      <c r="N1" s="109"/>
      <c r="O1" s="109"/>
      <c r="P1" s="109"/>
      <c r="Q1" s="109"/>
      <c r="R1" s="109"/>
      <c r="T1" s="65" t="s">
        <v>34</v>
      </c>
      <c r="U1" s="77" t="s">
        <v>90</v>
      </c>
      <c r="V1" s="52">
        <f>SUM(W2:W3)</f>
        <v>9</v>
      </c>
      <c r="W1" s="95"/>
    </row>
    <row r="2" spans="1:23" ht="23.25" customHeight="1" x14ac:dyDescent="0.15">
      <c r="A2" s="101" t="s">
        <v>31</v>
      </c>
      <c r="B2" s="101"/>
      <c r="C2" s="101"/>
      <c r="D2" s="101"/>
      <c r="E2" s="101"/>
      <c r="F2" s="101"/>
      <c r="G2" s="101"/>
      <c r="H2" s="101"/>
      <c r="I2" s="101"/>
      <c r="J2" s="101"/>
      <c r="K2" s="101"/>
      <c r="L2" s="101"/>
      <c r="M2" s="101"/>
      <c r="N2" s="101"/>
      <c r="O2" s="101"/>
      <c r="P2" s="101"/>
      <c r="Q2" s="101"/>
      <c r="R2" s="101"/>
      <c r="U2" s="57"/>
      <c r="V2" s="54" t="s">
        <v>40</v>
      </c>
      <c r="W2" s="96">
        <v>7</v>
      </c>
    </row>
    <row r="3" spans="1:23" ht="14.25" thickBot="1" x14ac:dyDescent="0.2">
      <c r="O3" s="14" t="s">
        <v>47</v>
      </c>
      <c r="U3" s="56"/>
      <c r="V3" s="55" t="s">
        <v>91</v>
      </c>
      <c r="W3" s="97">
        <v>2</v>
      </c>
    </row>
    <row r="4" spans="1:23" ht="18" thickBot="1" x14ac:dyDescent="0.2">
      <c r="A4" s="10" t="s">
        <v>0</v>
      </c>
      <c r="C4" s="110" t="str">
        <f>IF(入力シート１!C2="","",入力シート１!C2)</f>
        <v/>
      </c>
      <c r="D4" s="111"/>
      <c r="E4" s="111"/>
      <c r="F4" s="111"/>
      <c r="G4" s="111"/>
      <c r="H4" s="111"/>
      <c r="I4" s="112"/>
      <c r="J4" s="113" t="s">
        <v>10</v>
      </c>
      <c r="K4" s="104"/>
      <c r="L4" s="104"/>
      <c r="N4" s="7" t="s">
        <v>32</v>
      </c>
      <c r="O4" s="23"/>
      <c r="P4" t="s">
        <v>46</v>
      </c>
      <c r="Q4" s="1"/>
      <c r="T4" s="45"/>
      <c r="U4" s="78" t="s">
        <v>68</v>
      </c>
      <c r="V4" s="54" t="s">
        <v>40</v>
      </c>
      <c r="W4" s="76">
        <v>8800</v>
      </c>
    </row>
    <row r="5" spans="1:23" ht="14.25" thickBot="1" x14ac:dyDescent="0.2">
      <c r="O5" s="28"/>
      <c r="P5" s="14" t="s">
        <v>41</v>
      </c>
      <c r="T5" s="45"/>
      <c r="U5" s="80"/>
      <c r="V5" s="55" t="s">
        <v>91</v>
      </c>
      <c r="W5" s="73">
        <v>8800</v>
      </c>
    </row>
    <row r="6" spans="1:23" ht="14.25" thickBot="1" x14ac:dyDescent="0.2">
      <c r="A6" t="s">
        <v>1</v>
      </c>
      <c r="B6" t="s">
        <v>2</v>
      </c>
      <c r="O6" s="31"/>
      <c r="P6" s="14" t="s">
        <v>45</v>
      </c>
      <c r="T6" s="45"/>
      <c r="U6" s="51" t="s">
        <v>96</v>
      </c>
      <c r="V6" s="52" t="s">
        <v>41</v>
      </c>
      <c r="W6" s="72">
        <v>30870</v>
      </c>
    </row>
    <row r="7" spans="1:23" ht="18.75" customHeight="1" thickBot="1" x14ac:dyDescent="0.2">
      <c r="C7" t="s">
        <v>3</v>
      </c>
      <c r="I7" s="1" t="s">
        <v>4</v>
      </c>
      <c r="J7" s="22">
        <f>入力シート１!H1</f>
        <v>0</v>
      </c>
      <c r="K7" s="1" t="s">
        <v>5</v>
      </c>
      <c r="L7" s="1" t="s">
        <v>6</v>
      </c>
      <c r="M7" s="1" t="s">
        <v>7</v>
      </c>
      <c r="N7" s="25">
        <v>4000</v>
      </c>
      <c r="O7" s="1" t="s">
        <v>8</v>
      </c>
      <c r="P7" s="1" t="s">
        <v>9</v>
      </c>
      <c r="Q7" s="20">
        <f>J7*N7</f>
        <v>0</v>
      </c>
      <c r="R7" s="3" t="s">
        <v>8</v>
      </c>
      <c r="U7" s="57"/>
      <c r="V7" s="54" t="s">
        <v>97</v>
      </c>
      <c r="W7" s="76">
        <v>30870</v>
      </c>
    </row>
    <row r="8" spans="1:23" x14ac:dyDescent="0.15">
      <c r="N8" s="63"/>
      <c r="Q8" s="2"/>
      <c r="U8" s="53" t="s">
        <v>70</v>
      </c>
      <c r="V8" s="54" t="s">
        <v>146</v>
      </c>
      <c r="W8" s="70">
        <f>T18/(V1+V11)</f>
        <v>0</v>
      </c>
    </row>
    <row r="9" spans="1:23" x14ac:dyDescent="0.15">
      <c r="A9" t="s">
        <v>11</v>
      </c>
      <c r="B9" t="s">
        <v>12</v>
      </c>
      <c r="N9" s="63"/>
      <c r="Q9" s="2"/>
      <c r="U9" s="53" t="s">
        <v>77</v>
      </c>
      <c r="V9" s="54" t="s">
        <v>98</v>
      </c>
      <c r="W9" s="70">
        <f>SUM(W6,W8)</f>
        <v>30870</v>
      </c>
    </row>
    <row r="10" spans="1:23" ht="15" thickBot="1" x14ac:dyDescent="0.2">
      <c r="C10" t="s">
        <v>13</v>
      </c>
      <c r="E10" s="108" t="s">
        <v>16</v>
      </c>
      <c r="F10" s="108"/>
      <c r="G10" s="108"/>
      <c r="I10" s="1" t="s">
        <v>4</v>
      </c>
      <c r="J10" s="29">
        <f>入力シート１!O1</f>
        <v>0</v>
      </c>
      <c r="K10" s="1" t="s">
        <v>5</v>
      </c>
      <c r="L10" s="1" t="s">
        <v>6</v>
      </c>
      <c r="M10" s="1" t="s">
        <v>7</v>
      </c>
      <c r="N10" s="25">
        <v>0</v>
      </c>
      <c r="O10" s="1" t="s">
        <v>8</v>
      </c>
      <c r="P10" s="1" t="s">
        <v>9</v>
      </c>
      <c r="Q10" s="2">
        <f>J10*N10</f>
        <v>0</v>
      </c>
      <c r="R10" s="1" t="s">
        <v>8</v>
      </c>
      <c r="T10" s="45"/>
      <c r="U10" s="56"/>
      <c r="V10" s="55" t="s">
        <v>97</v>
      </c>
      <c r="W10" s="70">
        <f>SUM(W7,W8)</f>
        <v>30870</v>
      </c>
    </row>
    <row r="11" spans="1:23" ht="14.25" x14ac:dyDescent="0.15">
      <c r="E11" s="108" t="s">
        <v>17</v>
      </c>
      <c r="F11" s="108"/>
      <c r="G11" s="108"/>
      <c r="I11" s="1" t="s">
        <v>4</v>
      </c>
      <c r="J11" s="29">
        <f>入力シート１!N1</f>
        <v>0</v>
      </c>
      <c r="K11" s="1" t="s">
        <v>5</v>
      </c>
      <c r="L11" s="1" t="s">
        <v>6</v>
      </c>
      <c r="M11" s="1" t="s">
        <v>7</v>
      </c>
      <c r="N11" s="25">
        <v>0</v>
      </c>
      <c r="O11" s="1" t="s">
        <v>8</v>
      </c>
      <c r="P11" s="1" t="s">
        <v>9</v>
      </c>
      <c r="Q11" s="2">
        <f>J11*N11</f>
        <v>0</v>
      </c>
      <c r="R11" s="1" t="s">
        <v>8</v>
      </c>
      <c r="T11" s="65" t="s">
        <v>44</v>
      </c>
      <c r="U11" s="77" t="s">
        <v>90</v>
      </c>
      <c r="V11" s="52">
        <f>SUM(W12:W13)</f>
        <v>11</v>
      </c>
      <c r="W11" s="72"/>
    </row>
    <row r="12" spans="1:23" ht="14.25" x14ac:dyDescent="0.15">
      <c r="E12" s="108" t="s">
        <v>14</v>
      </c>
      <c r="F12" s="108"/>
      <c r="G12" s="108"/>
      <c r="I12" s="1" t="s">
        <v>4</v>
      </c>
      <c r="J12" s="89">
        <f>入力シート１!Q1</f>
        <v>0</v>
      </c>
      <c r="K12" s="1" t="s">
        <v>5</v>
      </c>
      <c r="L12" s="1" t="s">
        <v>6</v>
      </c>
      <c r="M12" s="1" t="s">
        <v>7</v>
      </c>
      <c r="N12" s="25">
        <v>0</v>
      </c>
      <c r="O12" s="1" t="s">
        <v>8</v>
      </c>
      <c r="P12" s="1" t="s">
        <v>9</v>
      </c>
      <c r="Q12" s="2">
        <f>J12*N12</f>
        <v>0</v>
      </c>
      <c r="R12" s="1" t="s">
        <v>8</v>
      </c>
      <c r="U12" s="57"/>
      <c r="V12" s="62" t="s">
        <v>93</v>
      </c>
      <c r="W12" s="76">
        <v>8</v>
      </c>
    </row>
    <row r="13" spans="1:23" ht="15" thickBot="1" x14ac:dyDescent="0.2">
      <c r="E13" s="114" t="s">
        <v>15</v>
      </c>
      <c r="F13" s="114"/>
      <c r="G13" s="114"/>
      <c r="H13" s="4"/>
      <c r="I13" s="5" t="s">
        <v>4</v>
      </c>
      <c r="J13" s="90">
        <f>入力シート１!P1</f>
        <v>0</v>
      </c>
      <c r="K13" s="5" t="s">
        <v>5</v>
      </c>
      <c r="L13" s="5" t="s">
        <v>6</v>
      </c>
      <c r="M13" s="5" t="s">
        <v>7</v>
      </c>
      <c r="N13" s="26">
        <v>0</v>
      </c>
      <c r="O13" s="5" t="s">
        <v>8</v>
      </c>
      <c r="P13" s="5" t="s">
        <v>9</v>
      </c>
      <c r="Q13" s="13">
        <f>J13*N13</f>
        <v>0</v>
      </c>
      <c r="R13" s="6" t="s">
        <v>8</v>
      </c>
      <c r="U13" s="56"/>
      <c r="V13" s="71" t="s">
        <v>94</v>
      </c>
      <c r="W13" s="73">
        <v>3</v>
      </c>
    </row>
    <row r="14" spans="1:23" ht="18.75" customHeight="1" thickBot="1" x14ac:dyDescent="0.2">
      <c r="C14" s="98" t="s">
        <v>19</v>
      </c>
      <c r="D14" s="98"/>
      <c r="E14" s="98"/>
      <c r="G14" s="1"/>
      <c r="H14" s="1"/>
      <c r="Q14" s="20">
        <f>SUM(Q10:Q13)</f>
        <v>0</v>
      </c>
      <c r="R14" s="3" t="s">
        <v>8</v>
      </c>
      <c r="T14" s="45"/>
      <c r="U14" s="77" t="s">
        <v>68</v>
      </c>
      <c r="V14" s="52" t="s">
        <v>41</v>
      </c>
      <c r="W14" s="72">
        <v>8800</v>
      </c>
    </row>
    <row r="15" spans="1:23" ht="14.25" thickBot="1" x14ac:dyDescent="0.2">
      <c r="Q15" s="2"/>
      <c r="T15" s="45"/>
      <c r="U15" s="56"/>
      <c r="V15" s="55" t="s">
        <v>92</v>
      </c>
      <c r="W15" s="73">
        <v>8800</v>
      </c>
    </row>
    <row r="16" spans="1:23" ht="18.75" customHeight="1" thickBot="1" x14ac:dyDescent="0.2">
      <c r="A16" t="s">
        <v>18</v>
      </c>
      <c r="B16" t="s">
        <v>20</v>
      </c>
      <c r="I16" s="1" t="s">
        <v>4</v>
      </c>
      <c r="J16" s="22">
        <f>入力シート１!W1</f>
        <v>0</v>
      </c>
      <c r="K16" s="1" t="s">
        <v>5</v>
      </c>
      <c r="L16" s="1" t="s">
        <v>21</v>
      </c>
      <c r="M16" s="1" t="s">
        <v>7</v>
      </c>
      <c r="N16" s="25">
        <v>2000</v>
      </c>
      <c r="O16" s="1" t="s">
        <v>8</v>
      </c>
      <c r="P16" s="1" t="s">
        <v>9</v>
      </c>
      <c r="Q16" s="20">
        <f>J16*N16</f>
        <v>0</v>
      </c>
      <c r="R16" s="3" t="s">
        <v>8</v>
      </c>
      <c r="T16" s="66" t="s">
        <v>33</v>
      </c>
      <c r="U16" s="77" t="s">
        <v>69</v>
      </c>
      <c r="V16" s="52" t="s">
        <v>98</v>
      </c>
      <c r="W16" s="72">
        <v>26900</v>
      </c>
    </row>
    <row r="17" spans="1:25" ht="14.25" thickBot="1" x14ac:dyDescent="0.2">
      <c r="Q17" s="2"/>
      <c r="U17" s="78"/>
      <c r="V17" s="62" t="s">
        <v>97</v>
      </c>
      <c r="W17" s="74">
        <v>26900</v>
      </c>
    </row>
    <row r="18" spans="1:25" ht="18.75" customHeight="1" thickBot="1" x14ac:dyDescent="0.2">
      <c r="A18" t="s">
        <v>22</v>
      </c>
      <c r="B18" t="s">
        <v>23</v>
      </c>
      <c r="I18" s="1" t="s">
        <v>4</v>
      </c>
      <c r="J18" s="22">
        <f>入力シート１!X1</f>
        <v>0</v>
      </c>
      <c r="K18" s="1" t="s">
        <v>5</v>
      </c>
      <c r="L18" s="1" t="s">
        <v>21</v>
      </c>
      <c r="M18" s="1" t="s">
        <v>7</v>
      </c>
      <c r="N18" s="25">
        <v>2000</v>
      </c>
      <c r="O18" s="1" t="s">
        <v>8</v>
      </c>
      <c r="P18" s="1" t="s">
        <v>9</v>
      </c>
      <c r="Q18" s="20">
        <f>J18*N18</f>
        <v>0</v>
      </c>
      <c r="R18" s="3" t="s">
        <v>8</v>
      </c>
      <c r="T18" s="94"/>
      <c r="U18" s="78" t="s">
        <v>70</v>
      </c>
      <c r="V18" s="88" t="s">
        <v>110</v>
      </c>
      <c r="W18" s="70">
        <f>T18/(V1+V11)</f>
        <v>0</v>
      </c>
    </row>
    <row r="19" spans="1:25" x14ac:dyDescent="0.15">
      <c r="Q19" s="2"/>
      <c r="T19">
        <v>0</v>
      </c>
      <c r="U19" s="78" t="s">
        <v>71</v>
      </c>
      <c r="V19" s="54" t="s">
        <v>93</v>
      </c>
      <c r="W19" s="70">
        <v>0</v>
      </c>
    </row>
    <row r="20" spans="1:25" x14ac:dyDescent="0.15">
      <c r="Q20" s="2"/>
      <c r="T20" s="94">
        <f>T19-W38</f>
        <v>0</v>
      </c>
      <c r="U20" s="78"/>
      <c r="V20" s="62" t="s">
        <v>94</v>
      </c>
      <c r="W20" s="70">
        <f>IF(T20&lt;0,"",(T20)/W13)</f>
        <v>0</v>
      </c>
    </row>
    <row r="21" spans="1:25" ht="14.25" thickBot="1" x14ac:dyDescent="0.2">
      <c r="A21" t="s">
        <v>24</v>
      </c>
      <c r="B21" s="108" t="s">
        <v>149</v>
      </c>
      <c r="C21" s="108"/>
      <c r="D21" s="108"/>
      <c r="E21" s="108"/>
      <c r="G21" s="14"/>
      <c r="H21" s="14"/>
      <c r="Q21" s="2"/>
      <c r="U21" s="78" t="s">
        <v>95</v>
      </c>
      <c r="V21" s="62" t="s">
        <v>41</v>
      </c>
      <c r="W21" s="70">
        <f>SUM(W16,W18:W19)</f>
        <v>26900</v>
      </c>
    </row>
    <row r="22" spans="1:25" ht="18.75" customHeight="1" thickBot="1" x14ac:dyDescent="0.2">
      <c r="C22" t="s">
        <v>35</v>
      </c>
      <c r="D22" s="60"/>
      <c r="I22" s="1" t="s">
        <v>4</v>
      </c>
      <c r="J22" s="22">
        <f>入力シート１!H1</f>
        <v>0</v>
      </c>
      <c r="K22" s="1" t="s">
        <v>5</v>
      </c>
      <c r="L22" s="1" t="s">
        <v>6</v>
      </c>
      <c r="M22" s="1" t="s">
        <v>7</v>
      </c>
      <c r="N22" s="25">
        <v>4000</v>
      </c>
      <c r="O22" s="1" t="s">
        <v>8</v>
      </c>
      <c r="P22" s="1" t="s">
        <v>9</v>
      </c>
      <c r="Q22" s="20">
        <f>J22*N22</f>
        <v>0</v>
      </c>
      <c r="R22" s="3" t="s">
        <v>8</v>
      </c>
      <c r="T22" s="47"/>
      <c r="U22" s="80" t="s">
        <v>77</v>
      </c>
      <c r="V22" s="55" t="s">
        <v>94</v>
      </c>
      <c r="W22" s="75">
        <f>SUM(W17,W20,W18)</f>
        <v>26900</v>
      </c>
    </row>
    <row r="23" spans="1:25" ht="14.25" thickBot="1" x14ac:dyDescent="0.2">
      <c r="Q23" s="2"/>
      <c r="T23" s="45"/>
      <c r="W23" s="64"/>
    </row>
    <row r="24" spans="1:25" x14ac:dyDescent="0.15">
      <c r="A24" t="s">
        <v>25</v>
      </c>
      <c r="B24" s="24" t="s">
        <v>65</v>
      </c>
      <c r="C24" s="24"/>
      <c r="D24" s="24"/>
      <c r="E24" s="24"/>
      <c r="F24" s="24"/>
      <c r="G24" s="24"/>
      <c r="H24" s="24"/>
      <c r="I24" s="24"/>
      <c r="J24" s="24"/>
      <c r="K24" s="24"/>
      <c r="L24" s="24"/>
      <c r="Q24" s="13"/>
      <c r="T24" s="67" t="s">
        <v>72</v>
      </c>
      <c r="U24" s="81" t="s">
        <v>73</v>
      </c>
      <c r="V24" s="52"/>
      <c r="W24" s="82">
        <v>20000</v>
      </c>
    </row>
    <row r="25" spans="1:25" ht="14.25" x14ac:dyDescent="0.15">
      <c r="B25" s="24"/>
      <c r="C25" s="24" t="s">
        <v>40</v>
      </c>
      <c r="D25" s="24"/>
      <c r="E25" s="24" t="s">
        <v>44</v>
      </c>
      <c r="F25" s="24"/>
      <c r="G25" s="115"/>
      <c r="H25" s="115"/>
      <c r="I25" s="5" t="s">
        <v>4</v>
      </c>
      <c r="J25" s="30"/>
      <c r="K25" s="5" t="s">
        <v>5</v>
      </c>
      <c r="L25" s="5" t="s">
        <v>6</v>
      </c>
      <c r="M25" s="5" t="s">
        <v>7</v>
      </c>
      <c r="N25" s="26">
        <v>8800</v>
      </c>
      <c r="O25" s="5" t="s">
        <v>8</v>
      </c>
      <c r="P25" s="5" t="s">
        <v>9</v>
      </c>
      <c r="Q25" s="61">
        <f>(J25*N25)*5</f>
        <v>0</v>
      </c>
      <c r="R25" s="6" t="s">
        <v>8</v>
      </c>
      <c r="T25" s="58"/>
      <c r="U25" s="87" t="s">
        <v>104</v>
      </c>
      <c r="V25" s="54"/>
      <c r="W25" s="84">
        <v>15000</v>
      </c>
    </row>
    <row r="26" spans="1:25" ht="14.25" x14ac:dyDescent="0.15">
      <c r="B26" s="24"/>
      <c r="C26" s="24"/>
      <c r="D26" s="24"/>
      <c r="E26" s="24" t="s">
        <v>34</v>
      </c>
      <c r="F26" s="24"/>
      <c r="G26" s="115"/>
      <c r="H26" s="115"/>
      <c r="I26" s="5" t="s">
        <v>4</v>
      </c>
      <c r="J26" s="30"/>
      <c r="K26" s="5" t="s">
        <v>37</v>
      </c>
      <c r="L26" s="5" t="s">
        <v>6</v>
      </c>
      <c r="M26" s="5" t="s">
        <v>38</v>
      </c>
      <c r="N26" s="26">
        <v>8800</v>
      </c>
      <c r="O26" s="5" t="s">
        <v>8</v>
      </c>
      <c r="P26" s="5" t="s">
        <v>39</v>
      </c>
      <c r="Q26" s="13">
        <f>(J26*N26)*5</f>
        <v>0</v>
      </c>
      <c r="R26" s="6" t="s">
        <v>8</v>
      </c>
      <c r="T26" s="59"/>
      <c r="U26" s="87" t="s">
        <v>74</v>
      </c>
      <c r="V26" s="54"/>
      <c r="W26" s="84">
        <v>35000</v>
      </c>
    </row>
    <row r="27" spans="1:25" ht="14.25" x14ac:dyDescent="0.15">
      <c r="B27" s="24"/>
      <c r="C27" s="41" t="s">
        <v>42</v>
      </c>
      <c r="D27" s="24"/>
      <c r="E27" s="24" t="s">
        <v>44</v>
      </c>
      <c r="F27" s="24"/>
      <c r="G27" s="106"/>
      <c r="H27" s="106"/>
      <c r="I27" s="5" t="s">
        <v>4</v>
      </c>
      <c r="J27" s="90"/>
      <c r="K27" s="5" t="s">
        <v>5</v>
      </c>
      <c r="L27" s="5" t="s">
        <v>6</v>
      </c>
      <c r="M27" s="5" t="s">
        <v>7</v>
      </c>
      <c r="N27" s="26">
        <v>8800</v>
      </c>
      <c r="O27" s="5" t="s">
        <v>8</v>
      </c>
      <c r="P27" s="5" t="s">
        <v>9</v>
      </c>
      <c r="Q27" s="61">
        <f>(J27*N27)*5</f>
        <v>0</v>
      </c>
      <c r="R27" s="6" t="s">
        <v>8</v>
      </c>
      <c r="T27" s="59"/>
      <c r="U27" s="83" t="s">
        <v>148</v>
      </c>
      <c r="V27" s="54"/>
      <c r="W27" s="84">
        <v>30000</v>
      </c>
    </row>
    <row r="28" spans="1:25" ht="15" thickBot="1" x14ac:dyDescent="0.2">
      <c r="C28" s="27"/>
      <c r="D28" s="5"/>
      <c r="E28" s="24" t="s">
        <v>34</v>
      </c>
      <c r="F28" s="5"/>
      <c r="G28" s="107"/>
      <c r="H28" s="107"/>
      <c r="I28" s="5" t="s">
        <v>4</v>
      </c>
      <c r="J28" s="90"/>
      <c r="K28" s="5" t="s">
        <v>5</v>
      </c>
      <c r="L28" s="5" t="s">
        <v>6</v>
      </c>
      <c r="M28" s="5" t="s">
        <v>7</v>
      </c>
      <c r="N28" s="26">
        <v>8800</v>
      </c>
      <c r="O28" s="5" t="s">
        <v>8</v>
      </c>
      <c r="P28" s="5" t="s">
        <v>9</v>
      </c>
      <c r="Q28" s="61">
        <f>(J28*N28)*5</f>
        <v>0</v>
      </c>
      <c r="R28" s="6" t="s">
        <v>8</v>
      </c>
      <c r="T28" s="59"/>
      <c r="U28" s="83" t="s">
        <v>89</v>
      </c>
      <c r="V28" s="54"/>
      <c r="W28" s="84">
        <v>5000</v>
      </c>
    </row>
    <row r="29" spans="1:25" ht="18.75" customHeight="1" thickBot="1" x14ac:dyDescent="0.2">
      <c r="C29" s="102" t="s">
        <v>27</v>
      </c>
      <c r="D29" s="102"/>
      <c r="E29" s="102"/>
      <c r="F29" s="15"/>
      <c r="G29" s="15"/>
      <c r="H29" s="15"/>
      <c r="Q29" s="20">
        <f>SUM(Q24:Q28)</f>
        <v>0</v>
      </c>
      <c r="R29" s="3" t="s">
        <v>8</v>
      </c>
      <c r="T29" s="58"/>
      <c r="U29" s="57"/>
      <c r="V29" s="54"/>
      <c r="W29" s="96"/>
      <c r="X29" s="92" t="s">
        <v>105</v>
      </c>
    </row>
    <row r="30" spans="1:25" ht="14.25" thickBot="1" x14ac:dyDescent="0.2">
      <c r="Q30" s="2"/>
      <c r="T30" s="58"/>
      <c r="U30" s="85" t="s">
        <v>77</v>
      </c>
      <c r="V30" s="55"/>
      <c r="W30" s="86">
        <f>SUM(W24:W25)</f>
        <v>35000</v>
      </c>
      <c r="X30" s="46">
        <f>W30/V11</f>
        <v>3181.818181818182</v>
      </c>
    </row>
    <row r="31" spans="1:25" ht="14.25" thickBot="1" x14ac:dyDescent="0.2">
      <c r="Q31" s="2"/>
      <c r="T31" s="68" t="s">
        <v>108</v>
      </c>
      <c r="W31" s="64"/>
    </row>
    <row r="32" spans="1:25" x14ac:dyDescent="0.15">
      <c r="A32" t="s">
        <v>26</v>
      </c>
      <c r="B32" s="24" t="s">
        <v>33</v>
      </c>
      <c r="C32" s="24"/>
      <c r="Q32" s="2"/>
      <c r="S32" s="93" t="s">
        <v>107</v>
      </c>
      <c r="T32">
        <v>223000</v>
      </c>
      <c r="U32" s="77" t="s">
        <v>75</v>
      </c>
      <c r="V32" s="52" t="s">
        <v>147</v>
      </c>
      <c r="W32" s="72">
        <f>W5*5</f>
        <v>44000</v>
      </c>
      <c r="X32">
        <v>45000</v>
      </c>
      <c r="Y32" s="45" t="s">
        <v>111</v>
      </c>
    </row>
    <row r="33" spans="1:25" ht="14.25" x14ac:dyDescent="0.15">
      <c r="C33" t="s">
        <v>41</v>
      </c>
      <c r="E33" t="s">
        <v>44</v>
      </c>
      <c r="I33" s="5" t="s">
        <v>4</v>
      </c>
      <c r="J33" s="30"/>
      <c r="K33" s="5" t="s">
        <v>5</v>
      </c>
      <c r="L33" s="5" t="s">
        <v>6</v>
      </c>
      <c r="M33" s="5" t="s">
        <v>7</v>
      </c>
      <c r="N33" s="32">
        <f>W21</f>
        <v>26900</v>
      </c>
      <c r="O33" s="5" t="s">
        <v>8</v>
      </c>
      <c r="P33" s="5" t="s">
        <v>9</v>
      </c>
      <c r="Q33" s="61">
        <f>J33*N33</f>
        <v>0</v>
      </c>
      <c r="R33" s="6" t="s">
        <v>8</v>
      </c>
      <c r="S33" s="93" t="s">
        <v>106</v>
      </c>
      <c r="T33">
        <v>8870</v>
      </c>
      <c r="U33" s="78" t="s">
        <v>76</v>
      </c>
      <c r="V33" s="54" t="s">
        <v>147</v>
      </c>
      <c r="W33" s="76">
        <f>W4*5</f>
        <v>44000</v>
      </c>
      <c r="X33">
        <f>X32-T33</f>
        <v>36130</v>
      </c>
      <c r="Y33" s="45" t="s">
        <v>112</v>
      </c>
    </row>
    <row r="34" spans="1:25" ht="14.25" x14ac:dyDescent="0.15">
      <c r="C34" s="7"/>
      <c r="E34" t="s">
        <v>34</v>
      </c>
      <c r="I34" s="48" t="s">
        <v>4</v>
      </c>
      <c r="J34" s="49"/>
      <c r="K34" s="48" t="s">
        <v>5</v>
      </c>
      <c r="L34" s="48" t="s">
        <v>6</v>
      </c>
      <c r="M34" s="48" t="s">
        <v>7</v>
      </c>
      <c r="N34" s="50">
        <f>W9</f>
        <v>30870</v>
      </c>
      <c r="O34" s="5" t="s">
        <v>8</v>
      </c>
      <c r="P34" s="5" t="s">
        <v>9</v>
      </c>
      <c r="Q34" s="13">
        <f>J34*N34</f>
        <v>0</v>
      </c>
      <c r="R34" s="6" t="s">
        <v>8</v>
      </c>
      <c r="S34" s="93" t="s">
        <v>109</v>
      </c>
      <c r="T34">
        <f>SUM(T32:T33)</f>
        <v>231870</v>
      </c>
      <c r="U34" s="78" t="s">
        <v>99</v>
      </c>
      <c r="V34" s="54" t="s">
        <v>147</v>
      </c>
      <c r="W34" s="70">
        <f>W10</f>
        <v>30870</v>
      </c>
    </row>
    <row r="35" spans="1:25" ht="14.25" x14ac:dyDescent="0.15">
      <c r="C35" s="47" t="s">
        <v>43</v>
      </c>
      <c r="E35" t="s">
        <v>44</v>
      </c>
      <c r="I35" s="48" t="s">
        <v>4</v>
      </c>
      <c r="J35" s="91"/>
      <c r="K35" s="48" t="s">
        <v>5</v>
      </c>
      <c r="L35" s="48" t="s">
        <v>6</v>
      </c>
      <c r="M35" s="48" t="s">
        <v>7</v>
      </c>
      <c r="N35" s="50">
        <f>W22</f>
        <v>26900</v>
      </c>
      <c r="O35" s="5" t="s">
        <v>8</v>
      </c>
      <c r="P35" s="5" t="s">
        <v>9</v>
      </c>
      <c r="Q35" s="61">
        <f>J35*N35</f>
        <v>0</v>
      </c>
      <c r="R35" s="6" t="s">
        <v>8</v>
      </c>
      <c r="U35" s="79" t="s">
        <v>100</v>
      </c>
      <c r="V35" s="54" t="s">
        <v>150</v>
      </c>
      <c r="W35" s="70">
        <v>36000</v>
      </c>
    </row>
    <row r="36" spans="1:25" ht="15" thickBot="1" x14ac:dyDescent="0.2">
      <c r="C36" s="8"/>
      <c r="D36" s="5"/>
      <c r="E36" s="4" t="s">
        <v>34</v>
      </c>
      <c r="F36" s="5"/>
      <c r="G36" s="4"/>
      <c r="H36" s="4"/>
      <c r="I36" s="5" t="s">
        <v>4</v>
      </c>
      <c r="J36" s="90"/>
      <c r="K36" s="5" t="s">
        <v>5</v>
      </c>
      <c r="L36" s="5" t="s">
        <v>6</v>
      </c>
      <c r="M36" s="5" t="s">
        <v>7</v>
      </c>
      <c r="N36" s="50">
        <f>W10</f>
        <v>30870</v>
      </c>
      <c r="O36" s="5" t="s">
        <v>8</v>
      </c>
      <c r="P36" s="5" t="s">
        <v>9</v>
      </c>
      <c r="Q36" s="61">
        <f>J36*N36</f>
        <v>0</v>
      </c>
      <c r="R36" s="6" t="s">
        <v>8</v>
      </c>
      <c r="U36" s="57" t="s">
        <v>70</v>
      </c>
      <c r="V36" s="54"/>
      <c r="W36" s="96">
        <v>77000</v>
      </c>
    </row>
    <row r="37" spans="1:25" ht="18.75" customHeight="1" thickBot="1" x14ac:dyDescent="0.2">
      <c r="C37" s="103" t="s">
        <v>28</v>
      </c>
      <c r="D37" s="103"/>
      <c r="E37" s="103"/>
      <c r="F37" s="6"/>
      <c r="G37" s="6"/>
      <c r="H37" s="6"/>
      <c r="Q37" s="20">
        <f>SUM(Q33:Q36)</f>
        <v>0</v>
      </c>
      <c r="R37" s="3" t="s">
        <v>8</v>
      </c>
      <c r="U37" s="78" t="s">
        <v>77</v>
      </c>
      <c r="V37" s="54"/>
      <c r="W37" s="70">
        <f>SUM(W32:W36)</f>
        <v>231870</v>
      </c>
    </row>
    <row r="38" spans="1:25" ht="14.25" thickBot="1" x14ac:dyDescent="0.2">
      <c r="U38" s="80" t="s">
        <v>78</v>
      </c>
      <c r="V38" s="55"/>
      <c r="W38" s="75">
        <f>T34-W37</f>
        <v>0</v>
      </c>
    </row>
    <row r="39" spans="1:25" ht="17.25" x14ac:dyDescent="0.15">
      <c r="A39" s="11"/>
      <c r="B39" s="101" t="s">
        <v>36</v>
      </c>
      <c r="C39" s="101"/>
      <c r="D39" s="101"/>
      <c r="E39" s="101"/>
      <c r="F39" s="101"/>
      <c r="G39" s="101"/>
      <c r="H39" s="101"/>
      <c r="I39" s="101"/>
      <c r="J39" s="101"/>
      <c r="K39" s="9"/>
      <c r="L39" s="9"/>
      <c r="M39" s="11"/>
      <c r="N39" s="11"/>
      <c r="O39" s="9"/>
      <c r="P39" s="9"/>
      <c r="Q39" s="11"/>
      <c r="R39" s="9"/>
    </row>
    <row r="40" spans="1:25" ht="18" thickBot="1" x14ac:dyDescent="0.2">
      <c r="A40" s="11"/>
      <c r="B40" s="11"/>
      <c r="C40" s="11"/>
      <c r="D40" s="9"/>
      <c r="E40" s="11"/>
      <c r="F40" s="9"/>
      <c r="G40" s="11"/>
      <c r="H40" s="11"/>
      <c r="I40" s="9"/>
      <c r="J40" s="11"/>
      <c r="K40" s="9"/>
      <c r="L40" s="9"/>
      <c r="M40" s="11"/>
      <c r="N40" s="11"/>
      <c r="O40" s="9"/>
      <c r="P40" s="9"/>
      <c r="Q40" s="11"/>
      <c r="R40" s="9"/>
    </row>
    <row r="41" spans="1:25" ht="29.25" customHeight="1" thickBot="1" x14ac:dyDescent="0.2">
      <c r="A41" s="11"/>
      <c r="B41" s="11"/>
      <c r="C41" s="19">
        <f>Q7+Q14+Q16+Q18+Q22+Q29+Q37</f>
        <v>0</v>
      </c>
      <c r="D41" s="17"/>
      <c r="E41" s="12" t="s">
        <v>8</v>
      </c>
      <c r="F41" s="18"/>
      <c r="G41" s="16"/>
      <c r="H41" s="16"/>
      <c r="I41" s="9"/>
      <c r="J41" s="11"/>
      <c r="K41" s="104" t="s">
        <v>29</v>
      </c>
      <c r="L41" s="104"/>
      <c r="M41" s="104"/>
      <c r="N41" s="104"/>
      <c r="O41" s="104"/>
      <c r="P41" s="104"/>
      <c r="Q41" s="104"/>
      <c r="R41" s="104"/>
      <c r="S41" s="119" t="s">
        <v>151</v>
      </c>
      <c r="T41" s="119"/>
      <c r="U41" s="119"/>
      <c r="V41" s="119"/>
      <c r="W41" s="119"/>
      <c r="X41" s="119"/>
    </row>
    <row r="42" spans="1:25" ht="17.25" x14ac:dyDescent="0.15">
      <c r="A42" s="11"/>
      <c r="B42" s="11"/>
      <c r="C42" s="11"/>
      <c r="D42" s="9"/>
      <c r="E42" s="11"/>
      <c r="F42" s="9"/>
      <c r="G42" s="11"/>
      <c r="H42" s="11"/>
      <c r="I42" s="9"/>
      <c r="J42" s="11"/>
      <c r="K42" s="9"/>
      <c r="L42" s="9"/>
      <c r="M42" s="11"/>
      <c r="N42" s="11"/>
      <c r="O42" s="9"/>
      <c r="P42" s="9"/>
      <c r="Q42" s="11"/>
      <c r="R42" s="9"/>
      <c r="S42" s="119"/>
      <c r="T42" s="119"/>
      <c r="U42" s="119"/>
      <c r="V42" s="119"/>
      <c r="W42" s="119"/>
      <c r="X42" s="119"/>
    </row>
    <row r="43" spans="1:25" ht="17.25" x14ac:dyDescent="0.15">
      <c r="A43" s="11"/>
      <c r="B43" s="11"/>
      <c r="C43" s="11"/>
      <c r="D43" s="9"/>
      <c r="E43" s="101" t="s">
        <v>30</v>
      </c>
      <c r="F43" s="101"/>
      <c r="G43" s="101"/>
      <c r="H43" s="101"/>
      <c r="I43" s="101"/>
      <c r="J43" s="101"/>
      <c r="K43" s="105"/>
      <c r="L43" s="105"/>
      <c r="M43" s="105"/>
      <c r="N43" s="105"/>
      <c r="O43" s="105"/>
      <c r="P43" s="105"/>
      <c r="Q43" s="105"/>
      <c r="R43" s="9"/>
      <c r="S43" s="119"/>
      <c r="T43" s="119"/>
      <c r="U43" s="119"/>
      <c r="V43" s="119"/>
      <c r="W43" s="119"/>
      <c r="X43" s="119"/>
    </row>
    <row r="44" spans="1:25" x14ac:dyDescent="0.15">
      <c r="S44" s="119"/>
      <c r="T44" s="119"/>
      <c r="U44" s="119"/>
      <c r="V44" s="119"/>
      <c r="W44" s="119"/>
      <c r="X44" s="119"/>
    </row>
    <row r="45" spans="1:25" ht="17.25" customHeight="1" x14ac:dyDescent="0.15">
      <c r="A45" s="100"/>
      <c r="B45" s="100"/>
      <c r="C45" s="100"/>
      <c r="D45" s="100"/>
      <c r="E45" s="100"/>
      <c r="F45" s="100"/>
      <c r="G45" s="100"/>
      <c r="H45" s="100"/>
      <c r="I45" s="100"/>
      <c r="J45" s="100"/>
      <c r="S45" s="119"/>
      <c r="T45" s="119"/>
      <c r="U45" s="119"/>
      <c r="V45" s="119"/>
      <c r="W45" s="119"/>
      <c r="X45" s="119"/>
    </row>
    <row r="46" spans="1:25" ht="17.25" customHeight="1" x14ac:dyDescent="0.15">
      <c r="E46" s="99" t="s">
        <v>102</v>
      </c>
      <c r="F46" s="99"/>
      <c r="G46" s="99"/>
      <c r="H46" s="99"/>
      <c r="I46" s="99"/>
      <c r="J46" s="99"/>
      <c r="K46" s="99"/>
      <c r="L46" s="99"/>
      <c r="M46" s="99"/>
      <c r="N46" s="99"/>
      <c r="O46" s="99"/>
      <c r="P46" s="99"/>
      <c r="Q46" s="99"/>
      <c r="R46" s="99"/>
      <c r="S46" s="119"/>
      <c r="T46" s="119"/>
      <c r="U46" s="119"/>
      <c r="V46" s="119"/>
      <c r="W46" s="119"/>
      <c r="X46" s="119"/>
    </row>
    <row r="47" spans="1:25" ht="17.25" customHeight="1" x14ac:dyDescent="0.15">
      <c r="E47" s="98" t="s">
        <v>103</v>
      </c>
      <c r="F47" s="98"/>
      <c r="G47" s="98"/>
      <c r="H47" s="98"/>
      <c r="I47" s="98"/>
      <c r="J47" s="98"/>
      <c r="K47" s="98"/>
      <c r="L47" s="98"/>
      <c r="M47" s="98"/>
      <c r="N47" s="98"/>
      <c r="O47" s="98"/>
      <c r="P47" s="98"/>
      <c r="Q47" s="98"/>
      <c r="R47" s="98"/>
      <c r="S47" s="119"/>
      <c r="T47" s="119"/>
      <c r="U47" s="119"/>
      <c r="V47" s="119"/>
      <c r="W47" s="119"/>
      <c r="X47" s="119"/>
    </row>
    <row r="48" spans="1:25" ht="18" x14ac:dyDescent="0.15">
      <c r="C48" s="21"/>
      <c r="D48" s="21"/>
      <c r="E48" s="21"/>
      <c r="F48" s="21"/>
      <c r="G48" s="21"/>
      <c r="H48" s="21"/>
      <c r="I48" s="21"/>
      <c r="J48" s="21"/>
      <c r="K48" s="21"/>
      <c r="L48" s="21"/>
      <c r="M48" s="21"/>
      <c r="N48" s="21"/>
      <c r="O48" s="21"/>
      <c r="P48" s="21"/>
      <c r="Q48" s="21"/>
      <c r="R48" s="21"/>
    </row>
    <row r="50" spans="21:23" ht="18" x14ac:dyDescent="0.15">
      <c r="U50" s="21"/>
      <c r="V50" s="69"/>
      <c r="W50" s="21"/>
    </row>
    <row r="51" spans="21:23" ht="18" x14ac:dyDescent="0.15">
      <c r="U51" s="21"/>
      <c r="V51" s="69"/>
      <c r="W51" s="21"/>
    </row>
  </sheetData>
  <mergeCells count="22">
    <mergeCell ref="S41:X47"/>
    <mergeCell ref="G27:H28"/>
    <mergeCell ref="E12:G12"/>
    <mergeCell ref="B21:E21"/>
    <mergeCell ref="C14:E14"/>
    <mergeCell ref="A1:R1"/>
    <mergeCell ref="A2:R2"/>
    <mergeCell ref="C4:I4"/>
    <mergeCell ref="J4:L4"/>
    <mergeCell ref="E10:G10"/>
    <mergeCell ref="E13:G13"/>
    <mergeCell ref="E11:G11"/>
    <mergeCell ref="G25:H26"/>
    <mergeCell ref="E47:R47"/>
    <mergeCell ref="E46:R46"/>
    <mergeCell ref="A45:J45"/>
    <mergeCell ref="B39:J39"/>
    <mergeCell ref="C29:E29"/>
    <mergeCell ref="C37:E37"/>
    <mergeCell ref="K41:R41"/>
    <mergeCell ref="E43:J43"/>
    <mergeCell ref="K43:Q43"/>
  </mergeCells>
  <phoneticPr fontId="2"/>
  <conditionalFormatting sqref="Q6:Q37">
    <cfRule type="cellIs" dxfId="0" priority="1" stopIfTrue="1" operator="equal">
      <formula>0</formula>
    </cfRule>
  </conditionalFormatting>
  <pageMargins left="0.6692913385826772" right="0.6692913385826772" top="0.47244094488188981" bottom="0.59055118110236227" header="0.39370078740157483" footer="0.43307086614173229"/>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6"/>
  <sheetViews>
    <sheetView view="pageBreakPreview" zoomScale="60" zoomScaleNormal="85" workbookViewId="0">
      <selection activeCell="M41" sqref="M41"/>
    </sheetView>
  </sheetViews>
  <sheetFormatPr defaultRowHeight="13.5" x14ac:dyDescent="0.15"/>
  <cols>
    <col min="1" max="1" width="8.625" customWidth="1"/>
    <col min="2" max="2" width="14.125" customWidth="1"/>
    <col min="3" max="3" width="17" customWidth="1"/>
    <col min="4" max="4" width="8.625" customWidth="1"/>
    <col min="5" max="5" width="3.375" customWidth="1"/>
    <col min="6" max="6" width="3.875" customWidth="1"/>
    <col min="7" max="7" width="4.375" customWidth="1"/>
    <col min="11" max="11" width="5.625" customWidth="1"/>
    <col min="12" max="12" width="4" customWidth="1"/>
    <col min="13" max="13" width="3.625" customWidth="1"/>
    <col min="14" max="15" width="5" customWidth="1"/>
    <col min="16" max="17" width="4.875" customWidth="1"/>
    <col min="19" max="19" width="3.375" customWidth="1"/>
    <col min="20" max="20" width="4.75" customWidth="1"/>
    <col min="21" max="22" width="3.375" customWidth="1"/>
  </cols>
  <sheetData>
    <row r="1" spans="1:24" ht="14.25" thickBot="1" x14ac:dyDescent="0.2">
      <c r="H1">
        <f>COUNTA(H3:H12)</f>
        <v>0</v>
      </c>
      <c r="N1">
        <f>COUNTA(N3:N12)</f>
        <v>0</v>
      </c>
      <c r="O1">
        <f>COUNTA(O3:O12)</f>
        <v>0</v>
      </c>
      <c r="P1">
        <f>COUNTA(P3:P12)</f>
        <v>0</v>
      </c>
      <c r="Q1">
        <f>COUNTA(Q3:Q12)</f>
        <v>0</v>
      </c>
      <c r="R1">
        <f>COUNTA(R3:R12)</f>
        <v>10</v>
      </c>
      <c r="S1">
        <f>SUM(S3:S12)</f>
        <v>0</v>
      </c>
      <c r="T1">
        <f>SUM(T3:T12)</f>
        <v>0</v>
      </c>
      <c r="U1">
        <f>SUM(U3:U12)</f>
        <v>0</v>
      </c>
      <c r="V1">
        <f>SUM(V3:V12)</f>
        <v>0</v>
      </c>
      <c r="W1">
        <f>SUM(W3:W13)</f>
        <v>0</v>
      </c>
      <c r="X1">
        <f>SUM(X3:X13)</f>
        <v>0</v>
      </c>
    </row>
    <row r="2" spans="1:24" ht="14.25" thickBot="1" x14ac:dyDescent="0.2">
      <c r="A2" s="39" t="s">
        <v>48</v>
      </c>
      <c r="B2" s="35"/>
      <c r="C2" t="str">
        <f>IF(B2="","",VLOOKUP($B$2,$A$5:$B$18,2))</f>
        <v/>
      </c>
      <c r="H2" s="39" t="s">
        <v>51</v>
      </c>
      <c r="N2" s="116" t="s">
        <v>60</v>
      </c>
      <c r="O2" s="116"/>
      <c r="P2" s="116" t="s">
        <v>61</v>
      </c>
      <c r="Q2" s="116"/>
      <c r="R2" s="42" t="s">
        <v>62</v>
      </c>
      <c r="S2" s="44" t="s">
        <v>52</v>
      </c>
      <c r="T2" s="44" t="s">
        <v>54</v>
      </c>
      <c r="U2" s="44" t="s">
        <v>56</v>
      </c>
      <c r="V2" s="44" t="s">
        <v>58</v>
      </c>
      <c r="W2" s="43" t="s">
        <v>63</v>
      </c>
      <c r="X2" s="43" t="s">
        <v>64</v>
      </c>
    </row>
    <row r="3" spans="1:24" x14ac:dyDescent="0.15">
      <c r="G3">
        <v>1</v>
      </c>
      <c r="H3" s="38"/>
      <c r="I3" s="34" t="str">
        <f>IFERROR(VLOOKUP(H3,$A$21:$F$44,2),"")</f>
        <v/>
      </c>
      <c r="J3" s="34" t="str">
        <f>IFERROR(VLOOKUP(H3,$A$21:$F$44,3),"")</f>
        <v/>
      </c>
      <c r="K3" s="34" t="str">
        <f>IFERROR(VLOOKUP(H3,$A$21:$F$44,4),"")</f>
        <v/>
      </c>
      <c r="L3" s="34" t="str">
        <f>IFERROR(VLOOKUP(H3,$A$21:$F$44,5),"")</f>
        <v/>
      </c>
      <c r="M3" s="36" t="str">
        <f>IFERROR(VLOOKUP(H3,$A$21:$F$44,6),"")</f>
        <v/>
      </c>
      <c r="N3" s="38"/>
      <c r="O3" s="38"/>
      <c r="P3" s="38"/>
      <c r="Q3" s="38"/>
      <c r="R3" s="37">
        <f>COUNTA(N3:Q3)</f>
        <v>0</v>
      </c>
      <c r="S3" s="44">
        <f>COUNTIF(N3:O3,"SL")</f>
        <v>0</v>
      </c>
      <c r="T3" s="44">
        <f>COUNTIF(N3:O3,"GSL")</f>
        <v>0</v>
      </c>
      <c r="U3" s="44">
        <f>COUNTIF(P3:Q3,"CC")</f>
        <v>0</v>
      </c>
      <c r="V3" s="44">
        <f>COUNTIF(P3:Q3,"CF")</f>
        <v>0</v>
      </c>
      <c r="W3" s="33"/>
      <c r="X3" s="33"/>
    </row>
    <row r="4" spans="1:24" x14ac:dyDescent="0.15">
      <c r="B4" t="s">
        <v>49</v>
      </c>
      <c r="G4">
        <v>2</v>
      </c>
      <c r="H4" s="38"/>
      <c r="I4" s="34" t="str">
        <f t="shared" ref="I4:I12" si="0">IFERROR(VLOOKUP(H4,$A$21:$F$44,2),"")</f>
        <v/>
      </c>
      <c r="J4" s="34" t="str">
        <f>IFERROR(VLOOKUP(H4,$A$21:$F$44,3),"")</f>
        <v/>
      </c>
      <c r="K4" s="34" t="str">
        <f>IFERROR(VLOOKUP(H4,$A$21:$F$44,4),"")</f>
        <v/>
      </c>
      <c r="L4" s="34" t="str">
        <f t="shared" ref="L4:L12" si="1">IFERROR(VLOOKUP(H4,$A$21:$F$44,5),"")</f>
        <v/>
      </c>
      <c r="M4" s="36" t="str">
        <f t="shared" ref="M4:M12" si="2">IFERROR(VLOOKUP(H4,$A$21:$F$44,6),"")</f>
        <v/>
      </c>
      <c r="N4" s="38"/>
      <c r="O4" s="38"/>
      <c r="P4" s="38"/>
      <c r="Q4" s="38"/>
      <c r="R4" s="37">
        <f t="shared" ref="R4:R12" si="3">COUNTA(N4:Q4)</f>
        <v>0</v>
      </c>
      <c r="S4" s="44">
        <f>COUNTIF(N4:O4,"SL")</f>
        <v>0</v>
      </c>
      <c r="T4" s="44">
        <f>COUNTIF(N4:O4,"GSL")</f>
        <v>0</v>
      </c>
      <c r="U4" s="44">
        <f t="shared" ref="U4:U12" si="4">COUNTIF(P4:Q4,"CC")</f>
        <v>0</v>
      </c>
      <c r="V4" s="44">
        <f t="shared" ref="V4:V12" si="5">COUNTIF(P4:Q4,"CF")</f>
        <v>0</v>
      </c>
      <c r="W4" s="33"/>
      <c r="X4" s="33"/>
    </row>
    <row r="5" spans="1:24" x14ac:dyDescent="0.15">
      <c r="A5">
        <v>1</v>
      </c>
      <c r="B5" t="s">
        <v>79</v>
      </c>
      <c r="G5">
        <v>3</v>
      </c>
      <c r="H5" s="38"/>
      <c r="I5" s="34" t="str">
        <f t="shared" si="0"/>
        <v/>
      </c>
      <c r="J5" s="34" t="str">
        <f t="shared" ref="J5:J12" si="6">IFERROR(VLOOKUP(H5,$A$21:$F$44,3),"")</f>
        <v/>
      </c>
      <c r="K5" s="34" t="str">
        <f t="shared" ref="K5:K12" si="7">IFERROR(VLOOKUP(H5,$A$21:$F$44,4),"")</f>
        <v/>
      </c>
      <c r="L5" s="34" t="str">
        <f t="shared" si="1"/>
        <v/>
      </c>
      <c r="M5" s="36" t="str">
        <f t="shared" si="2"/>
        <v/>
      </c>
      <c r="N5" s="38"/>
      <c r="O5" s="38"/>
      <c r="P5" s="38"/>
      <c r="Q5" s="38"/>
      <c r="R5" s="37">
        <f t="shared" si="3"/>
        <v>0</v>
      </c>
      <c r="S5" s="44">
        <f>COUNTIF(N5:O5,"SL")</f>
        <v>0</v>
      </c>
      <c r="T5" s="44">
        <f>COUNTIF(N5:O5,"GSL")</f>
        <v>0</v>
      </c>
      <c r="U5" s="44">
        <f t="shared" si="4"/>
        <v>0</v>
      </c>
      <c r="V5" s="44">
        <f t="shared" si="5"/>
        <v>0</v>
      </c>
      <c r="W5" s="33"/>
      <c r="X5" s="33"/>
    </row>
    <row r="6" spans="1:24" x14ac:dyDescent="0.15">
      <c r="A6">
        <v>2</v>
      </c>
      <c r="B6" t="s">
        <v>80</v>
      </c>
      <c r="G6">
        <v>4</v>
      </c>
      <c r="H6" s="38"/>
      <c r="I6" s="34" t="str">
        <f t="shared" si="0"/>
        <v/>
      </c>
      <c r="J6" s="34" t="str">
        <f t="shared" si="6"/>
        <v/>
      </c>
      <c r="K6" s="34" t="str">
        <f t="shared" si="7"/>
        <v/>
      </c>
      <c r="L6" s="34" t="str">
        <f t="shared" si="1"/>
        <v/>
      </c>
      <c r="M6" s="36" t="str">
        <f t="shared" si="2"/>
        <v/>
      </c>
      <c r="N6" s="38"/>
      <c r="O6" s="38"/>
      <c r="P6" s="38"/>
      <c r="Q6" s="38"/>
      <c r="R6" s="37">
        <f t="shared" si="3"/>
        <v>0</v>
      </c>
      <c r="S6" s="44">
        <f>COUNTIF(N6:O6,"SL")</f>
        <v>0</v>
      </c>
      <c r="T6" s="44">
        <f t="shared" ref="T6:T12" si="8">COUNTIF(N6:O6,"GSL")</f>
        <v>0</v>
      </c>
      <c r="U6" s="44">
        <f t="shared" si="4"/>
        <v>0</v>
      </c>
      <c r="V6" s="44">
        <f t="shared" si="5"/>
        <v>0</v>
      </c>
      <c r="W6" s="33"/>
      <c r="X6" s="33"/>
    </row>
    <row r="7" spans="1:24" x14ac:dyDescent="0.15">
      <c r="A7">
        <v>3</v>
      </c>
      <c r="B7" t="s">
        <v>50</v>
      </c>
      <c r="G7">
        <v>5</v>
      </c>
      <c r="H7" s="38"/>
      <c r="I7" s="34" t="str">
        <f t="shared" si="0"/>
        <v/>
      </c>
      <c r="J7" s="34" t="str">
        <f t="shared" si="6"/>
        <v/>
      </c>
      <c r="K7" s="34" t="str">
        <f t="shared" si="7"/>
        <v/>
      </c>
      <c r="L7" s="34" t="str">
        <f t="shared" si="1"/>
        <v/>
      </c>
      <c r="M7" s="36" t="str">
        <f t="shared" si="2"/>
        <v/>
      </c>
      <c r="N7" s="38"/>
      <c r="O7" s="38"/>
      <c r="P7" s="38"/>
      <c r="Q7" s="38"/>
      <c r="R7" s="37">
        <f t="shared" si="3"/>
        <v>0</v>
      </c>
      <c r="S7" s="44">
        <f t="shared" ref="S7:S12" si="9">COUNTIF(N7:O7,"SL")</f>
        <v>0</v>
      </c>
      <c r="T7" s="44">
        <f t="shared" si="8"/>
        <v>0</v>
      </c>
      <c r="U7" s="44">
        <f t="shared" si="4"/>
        <v>0</v>
      </c>
      <c r="V7" s="44">
        <f t="shared" si="5"/>
        <v>0</v>
      </c>
      <c r="W7" s="33"/>
      <c r="X7" s="33"/>
    </row>
    <row r="8" spans="1:24" x14ac:dyDescent="0.15">
      <c r="A8">
        <v>4</v>
      </c>
      <c r="B8" t="s">
        <v>81</v>
      </c>
      <c r="G8">
        <v>6</v>
      </c>
      <c r="H8" s="38"/>
      <c r="I8" s="34" t="str">
        <f t="shared" si="0"/>
        <v/>
      </c>
      <c r="J8" s="34" t="str">
        <f t="shared" si="6"/>
        <v/>
      </c>
      <c r="K8" s="34" t="str">
        <f t="shared" si="7"/>
        <v/>
      </c>
      <c r="L8" s="34" t="str">
        <f t="shared" si="1"/>
        <v/>
      </c>
      <c r="M8" s="36" t="str">
        <f t="shared" si="2"/>
        <v/>
      </c>
      <c r="N8" s="38"/>
      <c r="O8" s="38"/>
      <c r="P8" s="38"/>
      <c r="Q8" s="38"/>
      <c r="R8" s="37">
        <f t="shared" si="3"/>
        <v>0</v>
      </c>
      <c r="S8" s="44">
        <f t="shared" si="9"/>
        <v>0</v>
      </c>
      <c r="T8" s="44">
        <f t="shared" si="8"/>
        <v>0</v>
      </c>
      <c r="U8" s="44">
        <f t="shared" si="4"/>
        <v>0</v>
      </c>
      <c r="V8" s="44">
        <f t="shared" si="5"/>
        <v>0</v>
      </c>
      <c r="W8" s="33"/>
      <c r="X8" s="33"/>
    </row>
    <row r="9" spans="1:24" x14ac:dyDescent="0.15">
      <c r="A9">
        <v>5</v>
      </c>
      <c r="B9" t="s">
        <v>85</v>
      </c>
      <c r="G9">
        <v>7</v>
      </c>
      <c r="H9" s="38"/>
      <c r="I9" s="34" t="str">
        <f t="shared" si="0"/>
        <v/>
      </c>
      <c r="J9" s="34" t="str">
        <f t="shared" si="6"/>
        <v/>
      </c>
      <c r="K9" s="34" t="str">
        <f t="shared" si="7"/>
        <v/>
      </c>
      <c r="L9" s="34" t="str">
        <f t="shared" si="1"/>
        <v/>
      </c>
      <c r="M9" s="36" t="str">
        <f t="shared" si="2"/>
        <v/>
      </c>
      <c r="N9" s="38"/>
      <c r="O9" s="38"/>
      <c r="P9" s="38"/>
      <c r="Q9" s="38"/>
      <c r="R9" s="37">
        <f t="shared" si="3"/>
        <v>0</v>
      </c>
      <c r="S9" s="44">
        <f t="shared" si="9"/>
        <v>0</v>
      </c>
      <c r="T9" s="44">
        <f t="shared" si="8"/>
        <v>0</v>
      </c>
      <c r="U9" s="44">
        <f t="shared" si="4"/>
        <v>0</v>
      </c>
      <c r="V9" s="44">
        <f t="shared" si="5"/>
        <v>0</v>
      </c>
      <c r="W9" s="33"/>
      <c r="X9" s="33"/>
    </row>
    <row r="10" spans="1:24" x14ac:dyDescent="0.15">
      <c r="A10">
        <v>6</v>
      </c>
      <c r="B10" t="s">
        <v>113</v>
      </c>
      <c r="G10">
        <v>8</v>
      </c>
      <c r="H10" s="38"/>
      <c r="I10" s="34" t="str">
        <f t="shared" si="0"/>
        <v/>
      </c>
      <c r="J10" s="34" t="str">
        <f t="shared" si="6"/>
        <v/>
      </c>
      <c r="K10" s="34" t="str">
        <f t="shared" si="7"/>
        <v/>
      </c>
      <c r="L10" s="34" t="str">
        <f t="shared" si="1"/>
        <v/>
      </c>
      <c r="M10" s="36" t="str">
        <f t="shared" si="2"/>
        <v/>
      </c>
      <c r="N10" s="38"/>
      <c r="O10" s="38"/>
      <c r="P10" s="38"/>
      <c r="Q10" s="38"/>
      <c r="R10" s="37">
        <f t="shared" si="3"/>
        <v>0</v>
      </c>
      <c r="S10" s="44">
        <f t="shared" si="9"/>
        <v>0</v>
      </c>
      <c r="T10" s="44">
        <f t="shared" si="8"/>
        <v>0</v>
      </c>
      <c r="U10" s="44">
        <f t="shared" si="4"/>
        <v>0</v>
      </c>
      <c r="V10" s="44">
        <f t="shared" si="5"/>
        <v>0</v>
      </c>
      <c r="W10" s="33"/>
      <c r="X10" s="33"/>
    </row>
    <row r="11" spans="1:24" x14ac:dyDescent="0.15">
      <c r="A11">
        <v>7</v>
      </c>
      <c r="B11" t="s">
        <v>114</v>
      </c>
      <c r="G11">
        <v>9</v>
      </c>
      <c r="H11" s="38"/>
      <c r="I11" s="34" t="str">
        <f t="shared" si="0"/>
        <v/>
      </c>
      <c r="J11" s="34" t="str">
        <f t="shared" si="6"/>
        <v/>
      </c>
      <c r="K11" s="34" t="str">
        <f t="shared" si="7"/>
        <v/>
      </c>
      <c r="L11" s="34" t="str">
        <f t="shared" si="1"/>
        <v/>
      </c>
      <c r="M11" s="36" t="str">
        <f t="shared" si="2"/>
        <v/>
      </c>
      <c r="N11" s="38"/>
      <c r="O11" s="38"/>
      <c r="P11" s="38"/>
      <c r="Q11" s="38"/>
      <c r="R11" s="37">
        <f t="shared" si="3"/>
        <v>0</v>
      </c>
      <c r="S11" s="44">
        <f t="shared" si="9"/>
        <v>0</v>
      </c>
      <c r="T11" s="44">
        <f t="shared" si="8"/>
        <v>0</v>
      </c>
      <c r="U11" s="44">
        <f t="shared" si="4"/>
        <v>0</v>
      </c>
      <c r="V11" s="44">
        <f t="shared" si="5"/>
        <v>0</v>
      </c>
      <c r="W11" s="33"/>
      <c r="X11" s="33"/>
    </row>
    <row r="12" spans="1:24" x14ac:dyDescent="0.15">
      <c r="A12">
        <v>8</v>
      </c>
      <c r="B12" t="s">
        <v>115</v>
      </c>
      <c r="G12">
        <v>10</v>
      </c>
      <c r="H12" s="38"/>
      <c r="I12" s="34" t="str">
        <f t="shared" si="0"/>
        <v/>
      </c>
      <c r="J12" s="34" t="str">
        <f t="shared" si="6"/>
        <v/>
      </c>
      <c r="K12" s="34" t="str">
        <f t="shared" si="7"/>
        <v/>
      </c>
      <c r="L12" s="34" t="str">
        <f t="shared" si="1"/>
        <v/>
      </c>
      <c r="M12" s="36" t="str">
        <f t="shared" si="2"/>
        <v/>
      </c>
      <c r="N12" s="38"/>
      <c r="O12" s="38"/>
      <c r="P12" s="38"/>
      <c r="Q12" s="38"/>
      <c r="R12" s="37">
        <f t="shared" si="3"/>
        <v>0</v>
      </c>
      <c r="S12" s="44">
        <f t="shared" si="9"/>
        <v>0</v>
      </c>
      <c r="T12" s="44">
        <f t="shared" si="8"/>
        <v>0</v>
      </c>
      <c r="U12" s="44">
        <f t="shared" si="4"/>
        <v>0</v>
      </c>
      <c r="V12" s="44">
        <f t="shared" si="5"/>
        <v>0</v>
      </c>
      <c r="W12" s="33"/>
      <c r="X12" s="33"/>
    </row>
    <row r="13" spans="1:24" x14ac:dyDescent="0.15">
      <c r="A13">
        <v>9</v>
      </c>
      <c r="B13" t="s">
        <v>86</v>
      </c>
      <c r="R13" s="118" t="s">
        <v>66</v>
      </c>
      <c r="S13" s="118"/>
      <c r="T13" s="117" t="str">
        <f>C2</f>
        <v/>
      </c>
      <c r="U13" s="117"/>
      <c r="V13" s="117"/>
      <c r="W13" s="33"/>
      <c r="X13" s="33"/>
    </row>
    <row r="14" spans="1:24" x14ac:dyDescent="0.15">
      <c r="A14">
        <v>10</v>
      </c>
      <c r="B14" t="s">
        <v>116</v>
      </c>
    </row>
    <row r="15" spans="1:24" x14ac:dyDescent="0.15">
      <c r="A15">
        <v>11</v>
      </c>
    </row>
    <row r="16" spans="1:24" x14ac:dyDescent="0.15">
      <c r="A16">
        <v>12</v>
      </c>
    </row>
    <row r="17" spans="1:10" x14ac:dyDescent="0.15">
      <c r="A17">
        <v>13</v>
      </c>
    </row>
    <row r="18" spans="1:10" x14ac:dyDescent="0.15">
      <c r="A18">
        <v>14</v>
      </c>
    </row>
    <row r="21" spans="1:10" x14ac:dyDescent="0.15">
      <c r="A21">
        <v>1</v>
      </c>
      <c r="B21" t="s">
        <v>117</v>
      </c>
      <c r="C21" t="s">
        <v>118</v>
      </c>
      <c r="D21" t="s">
        <v>79</v>
      </c>
      <c r="E21">
        <v>2</v>
      </c>
      <c r="F21" t="s">
        <v>88</v>
      </c>
      <c r="G21" s="40" t="s">
        <v>53</v>
      </c>
      <c r="H21" s="40" t="s">
        <v>55</v>
      </c>
      <c r="I21" s="40" t="s">
        <v>57</v>
      </c>
      <c r="J21" s="40" t="s">
        <v>59</v>
      </c>
    </row>
    <row r="22" spans="1:10" x14ac:dyDescent="0.15">
      <c r="A22">
        <v>2</v>
      </c>
      <c r="B22" t="s">
        <v>119</v>
      </c>
      <c r="C22" t="s">
        <v>120</v>
      </c>
      <c r="D22" t="s">
        <v>121</v>
      </c>
      <c r="E22">
        <v>2</v>
      </c>
      <c r="F22" t="s">
        <v>88</v>
      </c>
      <c r="G22" s="39"/>
      <c r="H22" s="39"/>
      <c r="I22" s="39"/>
      <c r="J22" s="39"/>
    </row>
    <row r="23" spans="1:10" x14ac:dyDescent="0.15">
      <c r="A23">
        <v>3</v>
      </c>
      <c r="B23" t="s">
        <v>83</v>
      </c>
      <c r="C23" t="s">
        <v>122</v>
      </c>
      <c r="D23" t="s">
        <v>50</v>
      </c>
      <c r="E23">
        <v>3</v>
      </c>
      <c r="F23" t="s">
        <v>88</v>
      </c>
    </row>
    <row r="24" spans="1:10" x14ac:dyDescent="0.15">
      <c r="A24">
        <v>4</v>
      </c>
      <c r="B24" t="s">
        <v>123</v>
      </c>
      <c r="C24" t="s">
        <v>124</v>
      </c>
      <c r="D24" t="s">
        <v>81</v>
      </c>
      <c r="E24">
        <v>1</v>
      </c>
      <c r="F24" t="s">
        <v>88</v>
      </c>
    </row>
    <row r="25" spans="1:10" x14ac:dyDescent="0.15">
      <c r="A25">
        <v>5</v>
      </c>
      <c r="B25" t="s">
        <v>84</v>
      </c>
      <c r="C25" t="s">
        <v>125</v>
      </c>
      <c r="D25" t="s">
        <v>85</v>
      </c>
      <c r="E25">
        <v>3</v>
      </c>
      <c r="F25" t="s">
        <v>88</v>
      </c>
    </row>
    <row r="26" spans="1:10" x14ac:dyDescent="0.15">
      <c r="A26">
        <v>6</v>
      </c>
      <c r="B26" t="s">
        <v>126</v>
      </c>
      <c r="C26" t="s">
        <v>127</v>
      </c>
      <c r="D26" t="s">
        <v>128</v>
      </c>
      <c r="E26">
        <v>1</v>
      </c>
      <c r="F26" t="s">
        <v>88</v>
      </c>
    </row>
    <row r="27" spans="1:10" x14ac:dyDescent="0.15">
      <c r="A27">
        <v>7</v>
      </c>
      <c r="B27" t="s">
        <v>129</v>
      </c>
      <c r="C27" t="s">
        <v>130</v>
      </c>
      <c r="D27" t="s">
        <v>131</v>
      </c>
      <c r="E27">
        <v>1</v>
      </c>
      <c r="F27" t="s">
        <v>88</v>
      </c>
    </row>
    <row r="28" spans="1:10" x14ac:dyDescent="0.15">
      <c r="A28">
        <v>8</v>
      </c>
      <c r="B28" t="s">
        <v>132</v>
      </c>
      <c r="C28" t="s">
        <v>133</v>
      </c>
      <c r="D28" t="s">
        <v>131</v>
      </c>
      <c r="E28">
        <v>1</v>
      </c>
      <c r="F28" t="s">
        <v>88</v>
      </c>
    </row>
    <row r="29" spans="1:10" x14ac:dyDescent="0.15">
      <c r="A29">
        <v>9</v>
      </c>
      <c r="B29" t="s">
        <v>134</v>
      </c>
      <c r="C29" t="s">
        <v>135</v>
      </c>
      <c r="D29" t="s">
        <v>136</v>
      </c>
      <c r="E29">
        <v>2</v>
      </c>
      <c r="F29" t="s">
        <v>88</v>
      </c>
    </row>
    <row r="30" spans="1:10" x14ac:dyDescent="0.15">
      <c r="A30">
        <v>10</v>
      </c>
      <c r="B30" t="s">
        <v>137</v>
      </c>
      <c r="C30" t="s">
        <v>138</v>
      </c>
      <c r="D30" t="s">
        <v>86</v>
      </c>
      <c r="E30">
        <v>2</v>
      </c>
      <c r="F30" t="s">
        <v>67</v>
      </c>
    </row>
    <row r="31" spans="1:10" x14ac:dyDescent="0.15">
      <c r="A31">
        <v>11</v>
      </c>
      <c r="B31" t="s">
        <v>142</v>
      </c>
      <c r="C31" t="s">
        <v>143</v>
      </c>
      <c r="D31" t="s">
        <v>82</v>
      </c>
      <c r="E31">
        <v>1</v>
      </c>
      <c r="F31" t="s">
        <v>67</v>
      </c>
    </row>
    <row r="32" spans="1:10" x14ac:dyDescent="0.15">
      <c r="A32">
        <v>12</v>
      </c>
      <c r="B32" t="s">
        <v>87</v>
      </c>
      <c r="C32" t="s">
        <v>139</v>
      </c>
      <c r="D32" t="s">
        <v>82</v>
      </c>
      <c r="E32">
        <v>3</v>
      </c>
      <c r="F32" t="s">
        <v>88</v>
      </c>
    </row>
    <row r="33" spans="1:6" x14ac:dyDescent="0.15">
      <c r="A33">
        <v>13</v>
      </c>
      <c r="B33" t="s">
        <v>140</v>
      </c>
      <c r="C33" t="s">
        <v>141</v>
      </c>
      <c r="D33" t="s">
        <v>82</v>
      </c>
      <c r="E33">
        <v>1</v>
      </c>
      <c r="F33" t="s">
        <v>88</v>
      </c>
    </row>
    <row r="34" spans="1:6" x14ac:dyDescent="0.15">
      <c r="A34">
        <v>14</v>
      </c>
      <c r="B34" t="s">
        <v>144</v>
      </c>
      <c r="C34" t="s">
        <v>145</v>
      </c>
      <c r="D34" t="s">
        <v>80</v>
      </c>
      <c r="E34">
        <v>1</v>
      </c>
      <c r="F34" t="s">
        <v>67</v>
      </c>
    </row>
    <row r="35" spans="1:6" x14ac:dyDescent="0.15">
      <c r="A35">
        <v>15</v>
      </c>
    </row>
    <row r="36" spans="1:6" x14ac:dyDescent="0.15">
      <c r="A36">
        <v>16</v>
      </c>
    </row>
    <row r="37" spans="1:6" x14ac:dyDescent="0.15">
      <c r="A37">
        <v>17</v>
      </c>
    </row>
    <row r="38" spans="1:6" x14ac:dyDescent="0.15">
      <c r="A38">
        <v>18</v>
      </c>
    </row>
    <row r="39" spans="1:6" x14ac:dyDescent="0.15">
      <c r="A39">
        <v>19</v>
      </c>
    </row>
    <row r="40" spans="1:6" x14ac:dyDescent="0.15">
      <c r="A40">
        <v>20</v>
      </c>
    </row>
    <row r="41" spans="1:6" x14ac:dyDescent="0.15">
      <c r="A41">
        <v>21</v>
      </c>
    </row>
    <row r="42" spans="1:6" x14ac:dyDescent="0.15">
      <c r="A42">
        <v>22</v>
      </c>
    </row>
    <row r="43" spans="1:6" x14ac:dyDescent="0.15">
      <c r="A43">
        <v>23</v>
      </c>
    </row>
    <row r="44" spans="1:6" x14ac:dyDescent="0.15">
      <c r="A44">
        <v>24</v>
      </c>
    </row>
    <row r="45" spans="1:6" x14ac:dyDescent="0.15">
      <c r="A45">
        <v>25</v>
      </c>
    </row>
    <row r="46" spans="1:6" x14ac:dyDescent="0.15">
      <c r="A46">
        <v>26</v>
      </c>
    </row>
  </sheetData>
  <mergeCells count="4">
    <mergeCell ref="N2:O2"/>
    <mergeCell ref="P2:Q2"/>
    <mergeCell ref="T13:V13"/>
    <mergeCell ref="R13:S13"/>
  </mergeCells>
  <phoneticPr fontId="2"/>
  <dataValidations count="6">
    <dataValidation type="list" allowBlank="1" showInputMessage="1" showErrorMessage="1" sqref="B2">
      <formula1>$A$5:$A$18</formula1>
    </dataValidation>
    <dataValidation type="list" allowBlank="1" showInputMessage="1" showErrorMessage="1" sqref="H4:H14">
      <formula1>$A$21:$A$44</formula1>
    </dataValidation>
    <dataValidation type="list" allowBlank="1" showInputMessage="1" showErrorMessage="1" sqref="N3:O12">
      <formula1>$G$21:$H$21</formula1>
    </dataValidation>
    <dataValidation type="list" allowBlank="1" showInputMessage="1" showErrorMessage="1" sqref="P3:Q12">
      <formula1>$I$21:$J$21</formula1>
    </dataValidation>
    <dataValidation type="list" allowBlank="1" showInputMessage="1" showErrorMessage="1" sqref="W3:X13">
      <formula1>$G$3:$G$7</formula1>
    </dataValidation>
    <dataValidation type="list" allowBlank="1" showInputMessage="1" showErrorMessage="1" sqref="H3">
      <formula1>$A$21:$A$46</formula1>
    </dataValidation>
  </dataValidations>
  <pageMargins left="0.78700000000000003" right="0.78700000000000003" top="0.98399999999999999" bottom="0.98399999999999999" header="0.51200000000000001" footer="0.51200000000000001"/>
  <pageSetup paperSize="9"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3.5" x14ac:dyDescent="0.15"/>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第５７回（共通）</vt:lpstr>
      <vt:lpstr>入力シート１</vt:lpstr>
      <vt:lpstr>Sheet3</vt:lpstr>
      <vt:lpstr>'第５７回（共通）'!Print_Area</vt:lpstr>
      <vt:lpstr>入力シート１!Print_Area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鏡野中学校</dc:creator>
  <cp:lastModifiedBy>rotary２</cp:lastModifiedBy>
  <cp:lastPrinted>2018-11-16T00:02:52Z</cp:lastPrinted>
  <dcterms:created xsi:type="dcterms:W3CDTF">2009-12-30T00:35:27Z</dcterms:created>
  <dcterms:modified xsi:type="dcterms:W3CDTF">2019-12-15T14:05:35Z</dcterms:modified>
</cp:coreProperties>
</file>